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3.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defaultThemeVersion="166925"/>
  <xr:revisionPtr revIDLastSave="0" documentId="13_ncr:1_{1CBAEE01-E497-4CFC-A791-0E0A65430C9C}" xr6:coauthVersionLast="47" xr6:coauthVersionMax="47" xr10:uidLastSave="{00000000-0000-0000-0000-000000000000}"/>
  <bookViews>
    <workbookView xWindow="-120" yWindow="-120" windowWidth="29040" windowHeight="15840" xr2:uid="{CE9B3340-88E7-4101-87B4-8141D90BCBD0}"/>
  </bookViews>
  <sheets>
    <sheet name="Horizontal Vessel" sheetId="1" r:id="rId1"/>
    <sheet name="Horizontal Vessel with boot" sheetId="3" r:id="rId2"/>
    <sheet name="Vertical Vessel" sheetId="2" r:id="rId3"/>
    <sheet name="GUIDE AND LICENC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55" i="2" l="1"/>
  <c r="AI55" i="3"/>
  <c r="AI55" i="1"/>
  <c r="O44" i="2"/>
  <c r="AI45" i="2" s="1"/>
  <c r="O45" i="3"/>
  <c r="AI44" i="2"/>
  <c r="O43" i="2"/>
  <c r="Y28" i="2"/>
  <c r="T30" i="2"/>
  <c r="AI45" i="3"/>
  <c r="O44" i="3"/>
  <c r="O44" i="1"/>
  <c r="AE34" i="3"/>
  <c r="AA33" i="3"/>
  <c r="O49" i="3"/>
  <c r="AI50" i="3" s="1"/>
  <c r="O48" i="3"/>
  <c r="O47" i="3"/>
  <c r="AI48" i="3" s="1"/>
  <c r="O43" i="3"/>
  <c r="AI42" i="3"/>
  <c r="AI44" i="3" s="1"/>
  <c r="O42" i="3"/>
  <c r="J36" i="3"/>
  <c r="B34" i="3"/>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B65" i="3" s="1"/>
  <c r="B66" i="3" s="1"/>
  <c r="B67" i="3" s="1"/>
  <c r="B68" i="3" s="1"/>
  <c r="B69" i="3" s="1"/>
  <c r="B33" i="3"/>
  <c r="U28" i="3"/>
  <c r="O28" i="3"/>
  <c r="U22" i="3"/>
  <c r="O48" i="2"/>
  <c r="AI49" i="2" s="1"/>
  <c r="O47" i="2"/>
  <c r="O46" i="2"/>
  <c r="AI47" i="2" s="1"/>
  <c r="AI42" i="2"/>
  <c r="O42" i="2"/>
  <c r="J36" i="2"/>
  <c r="B34" i="2"/>
  <c r="B35" i="2" s="1"/>
  <c r="B36" i="2" s="1"/>
  <c r="B37" i="2" s="1"/>
  <c r="B38" i="2" s="1"/>
  <c r="B39" i="2" s="1"/>
  <c r="B40" i="2" s="1"/>
  <c r="B41" i="2" s="1"/>
  <c r="B42" i="2" s="1"/>
  <c r="B43" i="2" s="1"/>
  <c r="B44" i="2" s="1"/>
  <c r="B45" i="2" s="1"/>
  <c r="B46" i="2" s="1"/>
  <c r="B47" i="2" s="1"/>
  <c r="B48" i="2" s="1"/>
  <c r="B49" i="2" s="1"/>
  <c r="B50" i="2" s="1"/>
  <c r="B51" i="2" s="1"/>
  <c r="B52" i="2" s="1"/>
  <c r="B53" i="2" s="1"/>
  <c r="B54" i="2" s="1"/>
  <c r="B55" i="2" s="1"/>
  <c r="B56" i="2" s="1"/>
  <c r="B57" i="2" s="1"/>
  <c r="B58" i="2" s="1"/>
  <c r="B59" i="2" s="1"/>
  <c r="B60" i="2" s="1"/>
  <c r="B61" i="2" s="1"/>
  <c r="B62" i="2" s="1"/>
  <c r="B63" i="2" s="1"/>
  <c r="B64" i="2" s="1"/>
  <c r="B65" i="2" s="1"/>
  <c r="B66" i="2" s="1"/>
  <c r="B67" i="2" s="1"/>
  <c r="B68" i="2" s="1"/>
  <c r="B69" i="2" s="1"/>
  <c r="B33" i="2"/>
  <c r="O28" i="2"/>
  <c r="O49" i="1"/>
  <c r="AI49" i="1" s="1"/>
  <c r="O48" i="1"/>
  <c r="O47" i="1"/>
  <c r="AI47" i="1" s="1"/>
  <c r="AI42" i="1"/>
  <c r="O43" i="1" s="1"/>
  <c r="O28" i="1"/>
  <c r="U22" i="1"/>
  <c r="J36" i="1"/>
  <c r="U28" i="1"/>
  <c r="O42" i="1"/>
  <c r="B33" i="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AI44" i="1" l="1"/>
  <c r="O45" i="1" s="1"/>
  <c r="AI45" i="1" s="1"/>
  <c r="O46" i="1" s="1"/>
  <c r="AI46" i="3"/>
  <c r="O55" i="3"/>
  <c r="O46" i="3"/>
  <c r="O45" i="2"/>
  <c r="O55" i="2"/>
  <c r="O55" i="1" l="1"/>
  <c r="AI46" i="1"/>
  <c r="O54" i="1"/>
  <c r="O54" i="3"/>
  <c r="AI47" i="3"/>
  <c r="O54" i="2"/>
  <c r="AI46" i="2"/>
  <c r="O50" i="1" l="1"/>
  <c r="AI48" i="1"/>
  <c r="AI49" i="3"/>
  <c r="AI54" i="3" s="1"/>
  <c r="O50" i="3"/>
  <c r="AI48" i="2"/>
  <c r="AI54" i="2" s="1"/>
  <c r="O49" i="2"/>
  <c r="AI5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tc={129AB5DB-479F-4EFC-98EC-258D17834F4C}</author>
    <author>tc={018F514C-A9F2-41A1-B29E-08AE8AE11FE2}</author>
    <author>tc={BA2F7316-D7D7-42DC-98FB-2B58A9BE9641}</author>
  </authors>
  <commentList>
    <comment ref="W12" authorId="0" shapeId="0" xr:uid="{129AB5DB-479F-4EFC-98EC-258D17834F4C}">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0.975 if PSV, 0.62 if rupture disk</t>
      </text>
    </comment>
    <comment ref="W13" authorId="1" shapeId="0" xr:uid="{018F514C-A9F2-41A1-B29E-08AE8AE11FE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 if there is rupture disk + PSV, otherwise 1</t>
      </text>
    </comment>
    <comment ref="C14" authorId="2" shapeId="0" xr:uid="{BA2F7316-D7D7-42DC-98FB-2B58A9BE964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tc={E2349FF1-0504-4BE5-8481-B1918EEF8AC5}</author>
    <author>tc={216195C6-05E9-4102-AD3F-D90FE0FA6B4E}</author>
    <author>tc={DE33E8F1-139D-44DA-8DC8-CAC4E3668E28}</author>
  </authors>
  <commentList>
    <comment ref="W12" authorId="0" shapeId="0" xr:uid="{E2349FF1-0504-4BE5-8481-B1918EEF8AC5}">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0.975 if PSV, 0.62 if rupture disk</t>
      </text>
    </comment>
    <comment ref="W13" authorId="1" shapeId="0" xr:uid="{216195C6-05E9-4102-AD3F-D90FE0FA6B4E}">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 if there is rupture disk + PSV, otherwise 1</t>
      </text>
    </comment>
    <comment ref="C14" authorId="2" shapeId="0" xr:uid="{DE33E8F1-139D-44DA-8DC8-CAC4E3668E28}">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tc={EA52E247-5082-472A-81F5-128537D43111}</author>
    <author>tc={C82EA491-A0AC-427E-865C-FF24440C4DC2}</author>
    <author>tc={0C8437A0-6D36-4343-A226-A88700724A71}</author>
  </authors>
  <commentList>
    <comment ref="W12" authorId="0" shapeId="0" xr:uid="{EA52E247-5082-472A-81F5-128537D4311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0.975 if PSV, 0.62 if rupture disk</t>
      </text>
    </comment>
    <comment ref="W13" authorId="1" shapeId="0" xr:uid="{C82EA491-A0AC-427E-865C-FF24440C4DC2}">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0.9 if there is rupture disk + PSV, otherwise 1</t>
      </text>
    </comment>
    <comment ref="C14" authorId="2" shapeId="0" xr:uid="{0C8437A0-6D36-4343-A226-A88700724A71}">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
      </text>
    </comment>
  </commentList>
</comments>
</file>

<file path=xl/sharedStrings.xml><?xml version="1.0" encoding="utf-8"?>
<sst xmlns="http://schemas.openxmlformats.org/spreadsheetml/2006/main" count="290" uniqueCount="100">
  <si>
    <t>Client</t>
  </si>
  <si>
    <t>Job</t>
  </si>
  <si>
    <t>Unit</t>
  </si>
  <si>
    <t>Plant</t>
  </si>
  <si>
    <t>Sheet</t>
  </si>
  <si>
    <t>of</t>
  </si>
  <si>
    <t xml:space="preserve"> V. 1.0 by M.Meloni</t>
  </si>
  <si>
    <t>kg/h</t>
  </si>
  <si>
    <t>bara</t>
  </si>
  <si>
    <t>°C</t>
  </si>
  <si>
    <t>m</t>
  </si>
  <si>
    <t>YES</t>
  </si>
  <si>
    <t>%</t>
  </si>
  <si>
    <t>PSV CALCULATION SHEET - FIRE CASE</t>
  </si>
  <si>
    <t>INPUT DATA</t>
  </si>
  <si>
    <t>Set pressure</t>
  </si>
  <si>
    <t>barg</t>
  </si>
  <si>
    <t>Accumulation</t>
  </si>
  <si>
    <t>Relief pressure</t>
  </si>
  <si>
    <t>Relief temperature</t>
  </si>
  <si>
    <t>Latent heat</t>
  </si>
  <si>
    <t>kcal/kg</t>
  </si>
  <si>
    <t>Molecular weight</t>
  </si>
  <si>
    <t>kg/kmol</t>
  </si>
  <si>
    <t>Cp/Cv</t>
  </si>
  <si>
    <t>VESSEL DATA</t>
  </si>
  <si>
    <t>Diameter</t>
  </si>
  <si>
    <t>Maximum liquid level</t>
  </si>
  <si>
    <t>Tank elevation</t>
  </si>
  <si>
    <t>Additional % for piping</t>
  </si>
  <si>
    <t>Kd</t>
  </si>
  <si>
    <t>Kb</t>
  </si>
  <si>
    <t>Kc</t>
  </si>
  <si>
    <t>Ground</t>
  </si>
  <si>
    <t>Lenght (TL - TL)</t>
  </si>
  <si>
    <t>Max liquid height subjected to fire</t>
  </si>
  <si>
    <t>Fraction of head wetted</t>
  </si>
  <si>
    <t>m2</t>
  </si>
  <si>
    <t>TL-TL wetted area</t>
  </si>
  <si>
    <t>Total wetted area</t>
  </si>
  <si>
    <t>Head wetted area</t>
  </si>
  <si>
    <t>Pipe wetted area</t>
  </si>
  <si>
    <t>Enviroment factor F</t>
  </si>
  <si>
    <t>Good drainage/firefighting exists</t>
  </si>
  <si>
    <t>Heat absorbed</t>
  </si>
  <si>
    <t>kcal/h</t>
  </si>
  <si>
    <t>Relief flowrate</t>
  </si>
  <si>
    <t>Critical pressure</t>
  </si>
  <si>
    <t>Backpressure</t>
  </si>
  <si>
    <t>Critical flow (sonic)</t>
  </si>
  <si>
    <t>C parameter</t>
  </si>
  <si>
    <t>Minimum area if critical</t>
  </si>
  <si>
    <t>Compressibility factor Z</t>
  </si>
  <si>
    <t>r parameter</t>
  </si>
  <si>
    <t>F2 parameter</t>
  </si>
  <si>
    <t>Minimum area if not critical</t>
  </si>
  <si>
    <t>CALCULATION</t>
  </si>
  <si>
    <t>FINAL RESULTS</t>
  </si>
  <si>
    <t>Minimum discharge area required</t>
  </si>
  <si>
    <r>
      <t>m</t>
    </r>
    <r>
      <rPr>
        <vertAlign val="superscript"/>
        <sz val="9"/>
        <color theme="1"/>
        <rFont val="Calibri"/>
        <family val="2"/>
        <scheme val="minor"/>
      </rPr>
      <t>2</t>
    </r>
  </si>
  <si>
    <r>
      <t>mm</t>
    </r>
    <r>
      <rPr>
        <vertAlign val="superscript"/>
        <sz val="9"/>
        <color theme="1"/>
        <rFont val="Calibri"/>
        <family val="2"/>
        <scheme val="minor"/>
      </rPr>
      <t>2</t>
    </r>
  </si>
  <si>
    <r>
      <t>m</t>
    </r>
    <r>
      <rPr>
        <b/>
        <vertAlign val="superscript"/>
        <sz val="9"/>
        <color theme="1"/>
        <rFont val="Calibri"/>
        <family val="2"/>
        <scheme val="minor"/>
      </rPr>
      <t>2</t>
    </r>
  </si>
  <si>
    <r>
      <t>mm</t>
    </r>
    <r>
      <rPr>
        <b/>
        <vertAlign val="superscript"/>
        <sz val="9"/>
        <color theme="1"/>
        <rFont val="Calibri"/>
        <family val="2"/>
        <scheme val="minor"/>
      </rPr>
      <t>2</t>
    </r>
  </si>
  <si>
    <t>Boot diameter</t>
  </si>
  <si>
    <t>Boot height</t>
  </si>
  <si>
    <t>Boot area</t>
  </si>
  <si>
    <t>Head wetted area (emisphere)</t>
  </si>
  <si>
    <t>Height (TL - TL)</t>
  </si>
  <si>
    <t>GUIDE</t>
  </si>
  <si>
    <t>The file can calculate the wetted area of a vessel for the following cases:</t>
  </si>
  <si>
    <t>1) Horizontal vessel</t>
  </si>
  <si>
    <t>2) Horizontal vessel with boot</t>
  </si>
  <si>
    <t>3) Vertical vessel</t>
  </si>
  <si>
    <t xml:space="preserve">In order to use the spreadsheets, all the </t>
  </si>
  <si>
    <t>cells must be filled by the user.</t>
  </si>
  <si>
    <t>All of them having a separated Calculation sheet page sized to be printed in a A4 page.</t>
  </si>
  <si>
    <r>
      <t>inch</t>
    </r>
    <r>
      <rPr>
        <b/>
        <vertAlign val="superscript"/>
        <sz val="9"/>
        <color theme="1"/>
        <rFont val="Calibri"/>
        <family val="2"/>
        <scheme val="minor"/>
      </rPr>
      <t>2</t>
    </r>
  </si>
  <si>
    <t>Limitations</t>
  </si>
  <si>
    <t>- The program don't handle liquid or byphase fluids.</t>
  </si>
  <si>
    <t>- Vessel heads are assumed emispheric. For this reason, the wetted area calculated could be overestimated.</t>
  </si>
  <si>
    <t>How to use</t>
  </si>
  <si>
    <t>The</t>
  </si>
  <si>
    <t>cells shows intermediate calculations done by the program. These cells must not be modified by the user.</t>
  </si>
  <si>
    <t>cells shows the final results after the calculation steps with indication of the heat load generated and the minimum orifice area required to discharge the flow calculated.</t>
  </si>
  <si>
    <t>Also those cells must not be modified by the user.</t>
  </si>
  <si>
    <t xml:space="preserve">The </t>
  </si>
  <si>
    <t xml:space="preserve">cells are further divided in two section. </t>
  </si>
  <si>
    <t>For details, please refer to API 520 and API 521 last edition.</t>
  </si>
  <si>
    <t>The first, "INPUT DATA", includes the fluid properties (molecular weight, cp/cv, latent heat…), discharge conditions (backpressure, accumulation pressure…) and parameters used in the API formulas (Kd, Kc, Enviroment factor...).</t>
  </si>
  <si>
    <t>The second section, "VESSEL DATA", includes the vessel dimensions.</t>
  </si>
  <si>
    <t>In order to account for piping around the vessel, use the "Additional % for piping" cell.</t>
  </si>
  <si>
    <t>- Vessel is assumed without internals.</t>
  </si>
  <si>
    <t>- Heat dispersion and transitories are not calculated.</t>
  </si>
  <si>
    <t>- At the moment, the program don't have any knowledge of the fluid characteristics input by the user, in particular, steam is calculated with the general formula used for gas.</t>
  </si>
  <si>
    <r>
      <t xml:space="preserve">This excel file allows the calculation of the fire case for a </t>
    </r>
    <r>
      <rPr>
        <u/>
        <sz val="11"/>
        <color theme="1"/>
        <rFont val="Calibri"/>
        <family val="2"/>
        <scheme val="minor"/>
      </rPr>
      <t>preliminary</t>
    </r>
    <r>
      <rPr>
        <sz val="11"/>
        <color theme="1"/>
        <rFont val="Calibri"/>
        <family val="2"/>
        <scheme val="minor"/>
      </rPr>
      <t xml:space="preserve"> sizing of a pressure safety valve (PSV) or rupture disk, in critical (sonic) of subcritical (non sonic) conditions.</t>
    </r>
  </si>
  <si>
    <t>THE PROGRAM IS FREE TO USE AND PROVIDED “AS IS”, WITHOUT WARRANTY OF ANY KIND, EXPRESS OR IMPLIED, INCLUDING BUT NOT LIMITED TO THE WARRANTIES OF MERCHANTABILITY, FITNESS FOR A PARTICULAR PURPOSE AND NONINFRINGEMENT.</t>
  </si>
  <si>
    <t>IN NO EVENT SHALL THE AUTHOR BE LIABLE FOR ANY CLAIM, DAMAGES OR OTHER LIABILITY, ARISING FROM, OUT OF OR IN CONNECTION WITH THE SOFTWARE OR THE USE OR OTHER DEALINGS IN THE SOFTWARE.</t>
  </si>
  <si>
    <t>THE ENTIRE RISK ARISING OUT OF USE OR PERFORMANCE OF THE PROGRAM REMAINS WITH YOU.</t>
  </si>
  <si>
    <t>To be used only for didactic purposes or preliminary estimation. Not to be used for definitive design of a PSV.</t>
  </si>
  <si>
    <r>
      <t xml:space="preserve">Given the above limitations, the program </t>
    </r>
    <r>
      <rPr>
        <b/>
        <sz val="11"/>
        <color theme="1"/>
        <rFont val="Calibri"/>
        <family val="2"/>
        <scheme val="minor"/>
      </rPr>
      <t>must not be used</t>
    </r>
    <r>
      <rPr>
        <sz val="11"/>
        <color theme="1"/>
        <rFont val="Calibri"/>
        <family val="2"/>
        <scheme val="minor"/>
      </rPr>
      <t xml:space="preserve"> to do a detailed or definitive design of a PSV.</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</si>
</sst>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
    <numFmt numFmtId="167" formatCode="0.00000"/>
  </numFmts>
  <fonts count="11" x14ac:knownFonts="1">
    <font>
      <sz val="11"/>
      <color theme="1"/>
      <name val="Calibri"/>
      <family val="2"/>
      <scheme val="minor"/>
    </font>
    <font>
      <sz val="9"/>
      <color theme="1"/>
      <name val="Calibri"/>
      <family val="2"/>
      <scheme val="minor"/>
    </font>
    <font>
      <b/>
      <sz val="16"/>
      <color theme="1"/>
      <name val="Calibri"/>
      <family val="2"/>
      <scheme val="minor"/>
    </font>
    <font>
      <sz val="8"/>
      <color theme="1"/>
      <name val="Calibri"/>
      <family val="2"/>
      <scheme val="minor"/>
    </font>
    <font>
      <sz val="7"/>
      <color theme="1"/>
      <name val="Calibri"/>
      <family val="2"/>
      <scheme val="minor"/>
    </font>
    <font>
      <b/>
      <sz val="9"/>
      <color theme="1"/>
      <name val="Calibri"/>
      <family val="2"/>
      <scheme val="minor"/>
    </font>
    <font>
      <b/>
      <sz val="12"/>
      <color theme="1"/>
      <name val="Calibri"/>
      <family val="2"/>
      <scheme val="minor"/>
    </font>
    <font>
      <vertAlign val="superscript"/>
      <sz val="9"/>
      <color theme="1"/>
      <name val="Calibri"/>
      <family val="2"/>
      <scheme val="minor"/>
    </font>
    <font>
      <b/>
      <vertAlign val="superscript"/>
      <sz val="9"/>
      <color theme="1"/>
      <name val="Calibri"/>
      <family val="2"/>
      <scheme val="minor"/>
    </font>
    <font>
      <b/>
      <sz val="11"/>
      <color theme="1"/>
      <name val="Calibri"/>
      <family val="2"/>
      <scheme val="minor"/>
    </font>
    <font>
      <u/>
      <sz val="11"/>
      <color theme="1"/>
      <name val="Calibri"/>
      <family val="2"/>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79998168889431442"/>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thin">
        <color indexed="64"/>
      </bottom>
      <diagonal/>
    </border>
    <border>
      <left/>
      <right/>
      <top style="dotted">
        <color auto="1"/>
      </top>
      <bottom/>
      <diagonal/>
    </border>
    <border>
      <left/>
      <right/>
      <top/>
      <bottom style="dotted">
        <color auto="1"/>
      </bottom>
      <diagonal/>
    </border>
    <border>
      <left style="dotted">
        <color indexed="64"/>
      </left>
      <right/>
      <top/>
      <bottom style="medium">
        <color indexed="64"/>
      </bottom>
      <diagonal/>
    </border>
    <border>
      <left/>
      <right style="dotted">
        <color indexed="64"/>
      </right>
      <top/>
      <bottom style="medium">
        <color indexed="64"/>
      </bottom>
      <diagonal/>
    </border>
    <border>
      <left/>
      <right style="hair">
        <color indexed="64"/>
      </right>
      <top style="thin">
        <color indexed="64"/>
      </top>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bottom/>
      <diagonal/>
    </border>
    <border>
      <left style="medium">
        <color auto="1"/>
      </left>
      <right/>
      <top style="dotted">
        <color auto="1"/>
      </top>
      <bottom/>
      <diagonal/>
    </border>
    <border>
      <left/>
      <right style="medium">
        <color auto="1"/>
      </right>
      <top style="dotted">
        <color auto="1"/>
      </top>
      <bottom/>
      <diagonal/>
    </border>
    <border>
      <left/>
      <right style="medium">
        <color indexed="64"/>
      </right>
      <top/>
      <bottom style="dotted">
        <color indexed="64"/>
      </bottom>
      <diagonal/>
    </border>
    <border>
      <left style="medium">
        <color auto="1"/>
      </left>
      <right/>
      <top/>
      <bottom style="dotted">
        <color auto="1"/>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157">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1" fillId="2" borderId="8" xfId="0" applyFont="1" applyFill="1" applyBorder="1"/>
    <xf numFmtId="0" fontId="1" fillId="2" borderId="0" xfId="0" applyFont="1" applyFill="1"/>
    <xf numFmtId="0" fontId="1" fillId="2" borderId="9" xfId="0" applyFont="1" applyFill="1" applyBorder="1"/>
    <xf numFmtId="0" fontId="1" fillId="2" borderId="19" xfId="0" applyFont="1" applyFill="1" applyBorder="1"/>
    <xf numFmtId="0" fontId="1" fillId="2" borderId="20" xfId="0" applyFont="1" applyFill="1" applyBorder="1"/>
    <xf numFmtId="0" fontId="1" fillId="2" borderId="21" xfId="0" applyFont="1" applyFill="1" applyBorder="1"/>
    <xf numFmtId="0" fontId="1" fillId="2" borderId="22" xfId="0" applyFont="1" applyFill="1" applyBorder="1"/>
    <xf numFmtId="0" fontId="1" fillId="2" borderId="23" xfId="0" applyFont="1" applyFill="1" applyBorder="1"/>
    <xf numFmtId="0" fontId="1" fillId="2" borderId="24" xfId="0" applyFont="1" applyFill="1" applyBorder="1"/>
    <xf numFmtId="0" fontId="0" fillId="0" borderId="22" xfId="0" applyBorder="1"/>
    <xf numFmtId="0" fontId="4" fillId="0" borderId="27" xfId="0" applyFont="1" applyBorder="1"/>
    <xf numFmtId="0" fontId="0" fillId="0" borderId="31" xfId="0" applyBorder="1"/>
    <xf numFmtId="0" fontId="0" fillId="0" borderId="35" xfId="0" applyBorder="1"/>
    <xf numFmtId="0" fontId="0" fillId="2" borderId="0" xfId="0" applyFill="1"/>
    <xf numFmtId="0" fontId="4" fillId="0" borderId="41" xfId="0" applyFont="1" applyBorder="1"/>
    <xf numFmtId="0" fontId="0" fillId="0" borderId="42" xfId="0" applyBorder="1"/>
    <xf numFmtId="0" fontId="0" fillId="2" borderId="0" xfId="0" applyFill="1" applyBorder="1"/>
    <xf numFmtId="0" fontId="0" fillId="2" borderId="9" xfId="0" applyFill="1" applyBorder="1"/>
    <xf numFmtId="0" fontId="0" fillId="2" borderId="22" xfId="0" applyFill="1" applyBorder="1"/>
    <xf numFmtId="0" fontId="0" fillId="2" borderId="43" xfId="0" applyFill="1" applyBorder="1"/>
    <xf numFmtId="0" fontId="0" fillId="2" borderId="2" xfId="0" applyFill="1" applyBorder="1"/>
    <xf numFmtId="0" fontId="1" fillId="2" borderId="0" xfId="0" applyFont="1" applyFill="1" applyBorder="1"/>
    <xf numFmtId="0" fontId="0" fillId="2" borderId="44" xfId="0" applyFill="1" applyBorder="1"/>
    <xf numFmtId="0" fontId="1" fillId="2" borderId="44" xfId="0" applyFont="1" applyFill="1" applyBorder="1"/>
    <xf numFmtId="0" fontId="0" fillId="2" borderId="45" xfId="0" applyFill="1" applyBorder="1"/>
    <xf numFmtId="0" fontId="0" fillId="2" borderId="46" xfId="0" applyFill="1" applyBorder="1"/>
    <xf numFmtId="0" fontId="0" fillId="2" borderId="57" xfId="0" applyFill="1" applyBorder="1"/>
    <xf numFmtId="0" fontId="0" fillId="2" borderId="58" xfId="0" applyFill="1" applyBorder="1"/>
    <xf numFmtId="0" fontId="0" fillId="2" borderId="8" xfId="0" applyFill="1" applyBorder="1"/>
    <xf numFmtId="0" fontId="0" fillId="2" borderId="59" xfId="0" applyFill="1" applyBorder="1"/>
    <xf numFmtId="0" fontId="0" fillId="2" borderId="20" xfId="0" applyFill="1" applyBorder="1"/>
    <xf numFmtId="0" fontId="0" fillId="2" borderId="60" xfId="0" applyFill="1" applyBorder="1"/>
    <xf numFmtId="0" fontId="0" fillId="2" borderId="61" xfId="0" applyFill="1" applyBorder="1"/>
    <xf numFmtId="0" fontId="9" fillId="2" borderId="0" xfId="0" applyFont="1" applyFill="1"/>
    <xf numFmtId="0" fontId="1" fillId="4" borderId="62" xfId="0" applyFont="1" applyFill="1" applyBorder="1" applyAlignment="1"/>
    <xf numFmtId="0" fontId="0" fillId="2" borderId="0" xfId="0" quotePrefix="1" applyFill="1"/>
    <xf numFmtId="0" fontId="0" fillId="5" borderId="62" xfId="0" applyFill="1" applyBorder="1"/>
    <xf numFmtId="166" fontId="1" fillId="3" borderId="62" xfId="0" applyNumberFormat="1" applyFont="1" applyFill="1" applyBorder="1" applyAlignment="1"/>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13" xfId="0" applyFont="1" applyBorder="1" applyAlignment="1">
      <alignment horizontal="left"/>
    </xf>
    <xf numFmtId="0" fontId="1" fillId="0" borderId="14" xfId="0" applyFont="1" applyBorder="1" applyAlignment="1">
      <alignment horizontal="left"/>
    </xf>
    <xf numFmtId="0" fontId="1" fillId="0" borderId="14" xfId="0" applyFont="1" applyBorder="1" applyAlignment="1">
      <alignment horizontal="center"/>
    </xf>
    <xf numFmtId="166" fontId="1" fillId="3" borderId="36" xfId="0" applyNumberFormat="1" applyFont="1" applyFill="1" applyBorder="1" applyAlignment="1">
      <alignment horizontal="center"/>
    </xf>
    <xf numFmtId="166" fontId="1" fillId="3" borderId="14" xfId="0" applyNumberFormat="1" applyFont="1" applyFill="1" applyBorder="1" applyAlignment="1">
      <alignment horizontal="center"/>
    </xf>
    <xf numFmtId="166" fontId="1" fillId="3" borderId="37" xfId="0" applyNumberFormat="1" applyFont="1" applyFill="1" applyBorder="1" applyAlignment="1">
      <alignment horizontal="center"/>
    </xf>
    <xf numFmtId="165" fontId="1" fillId="3" borderId="36" xfId="0" applyNumberFormat="1" applyFont="1" applyFill="1" applyBorder="1" applyAlignment="1">
      <alignment horizontal="center"/>
    </xf>
    <xf numFmtId="165" fontId="1" fillId="3" borderId="14" xfId="0" applyNumberFormat="1" applyFont="1" applyFill="1" applyBorder="1" applyAlignment="1">
      <alignment horizontal="center"/>
    </xf>
    <xf numFmtId="165" fontId="1" fillId="3" borderId="37" xfId="0" applyNumberFormat="1" applyFont="1" applyFill="1" applyBorder="1" applyAlignment="1">
      <alignment horizontal="center"/>
    </xf>
    <xf numFmtId="0" fontId="5" fillId="0" borderId="50" xfId="0" applyFont="1" applyBorder="1" applyAlignment="1">
      <alignment horizontal="center"/>
    </xf>
    <xf numFmtId="2" fontId="5" fillId="5" borderId="51" xfId="0" applyNumberFormat="1" applyFont="1" applyFill="1" applyBorder="1" applyAlignment="1">
      <alignment horizontal="center"/>
    </xf>
    <xf numFmtId="2" fontId="5" fillId="5" borderId="50" xfId="0" applyNumberFormat="1" applyFont="1" applyFill="1" applyBorder="1" applyAlignment="1">
      <alignment horizontal="center"/>
    </xf>
    <xf numFmtId="2" fontId="5" fillId="5" borderId="52" xfId="0" applyNumberFormat="1" applyFont="1" applyFill="1" applyBorder="1" applyAlignment="1">
      <alignment horizontal="center"/>
    </xf>
    <xf numFmtId="0" fontId="5" fillId="0" borderId="53" xfId="0" applyFont="1" applyBorder="1" applyAlignment="1">
      <alignment horizontal="left"/>
    </xf>
    <xf numFmtId="0" fontId="5" fillId="0" borderId="54" xfId="0" applyFont="1" applyBorder="1" applyAlignment="1">
      <alignment horizontal="left"/>
    </xf>
    <xf numFmtId="0" fontId="5" fillId="0" borderId="54" xfId="0" applyFont="1" applyBorder="1" applyAlignment="1">
      <alignment horizontal="center"/>
    </xf>
    <xf numFmtId="2" fontId="5" fillId="5" borderId="55" xfId="0" applyNumberFormat="1" applyFont="1" applyFill="1" applyBorder="1" applyAlignment="1">
      <alignment horizontal="center"/>
    </xf>
    <xf numFmtId="2" fontId="5" fillId="5" borderId="54" xfId="0" applyNumberFormat="1" applyFont="1" applyFill="1" applyBorder="1" applyAlignment="1">
      <alignment horizontal="center"/>
    </xf>
    <xf numFmtId="2" fontId="5" fillId="5" borderId="56" xfId="0" applyNumberFormat="1" applyFont="1" applyFill="1" applyBorder="1" applyAlignment="1">
      <alignment horizontal="center"/>
    </xf>
    <xf numFmtId="167" fontId="5" fillId="5" borderId="55" xfId="0" applyNumberFormat="1" applyFont="1" applyFill="1" applyBorder="1" applyAlignment="1">
      <alignment horizontal="center"/>
    </xf>
    <xf numFmtId="167" fontId="5" fillId="5" borderId="54" xfId="0" applyNumberFormat="1" applyFont="1" applyFill="1" applyBorder="1" applyAlignment="1">
      <alignment horizontal="center"/>
    </xf>
    <xf numFmtId="167" fontId="5" fillId="5" borderId="56" xfId="0" applyNumberFormat="1" applyFont="1" applyFill="1" applyBorder="1" applyAlignment="1">
      <alignment horizont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Border="1" applyAlignment="1">
      <alignment horizontal="center" vertical="center"/>
    </xf>
    <xf numFmtId="0" fontId="6" fillId="0" borderId="9" xfId="0" applyFont="1" applyBorder="1" applyAlignment="1">
      <alignment horizontal="center" vertical="center"/>
    </xf>
    <xf numFmtId="0" fontId="5"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49" xfId="0" applyFont="1" applyBorder="1" applyAlignment="1">
      <alignment horizontal="left"/>
    </xf>
    <xf numFmtId="0" fontId="5" fillId="0" borderId="50" xfId="0" applyFont="1" applyBorder="1" applyAlignment="1">
      <alignment horizontal="left"/>
    </xf>
    <xf numFmtId="2" fontId="1" fillId="3" borderId="36" xfId="0" applyNumberFormat="1" applyFont="1" applyFill="1" applyBorder="1" applyAlignment="1">
      <alignment horizontal="center"/>
    </xf>
    <xf numFmtId="2" fontId="1" fillId="3" borderId="14" xfId="0" applyNumberFormat="1" applyFont="1" applyFill="1" applyBorder="1" applyAlignment="1">
      <alignment horizontal="center"/>
    </xf>
    <xf numFmtId="2" fontId="1" fillId="3" borderId="37" xfId="0" applyNumberFormat="1" applyFont="1" applyFill="1" applyBorder="1" applyAlignment="1">
      <alignment horizontal="center"/>
    </xf>
    <xf numFmtId="164" fontId="1" fillId="3" borderId="36" xfId="0" applyNumberFormat="1" applyFont="1" applyFill="1" applyBorder="1" applyAlignment="1">
      <alignment horizontal="center"/>
    </xf>
    <xf numFmtId="164" fontId="1" fillId="3" borderId="14" xfId="0" applyNumberFormat="1" applyFont="1" applyFill="1" applyBorder="1" applyAlignment="1">
      <alignment horizontal="center"/>
    </xf>
    <xf numFmtId="164" fontId="1" fillId="3" borderId="37" xfId="0" applyNumberFormat="1" applyFont="1" applyFill="1" applyBorder="1" applyAlignment="1">
      <alignment horizontal="center"/>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37" xfId="0" applyFont="1" applyFill="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1" fillId="4" borderId="32" xfId="0" applyNumberFormat="1" applyFont="1" applyFill="1" applyBorder="1" applyAlignment="1">
      <alignment horizontal="center"/>
    </xf>
    <xf numFmtId="0" fontId="1" fillId="4" borderId="33" xfId="0" applyNumberFormat="1" applyFont="1" applyFill="1" applyBorder="1" applyAlignment="1">
      <alignment horizontal="center"/>
    </xf>
    <xf numFmtId="0" fontId="1" fillId="4" borderId="34" xfId="0" applyNumberFormat="1" applyFont="1" applyFill="1" applyBorder="1" applyAlignment="1">
      <alignment horizontal="center"/>
    </xf>
    <xf numFmtId="0" fontId="1" fillId="4" borderId="32" xfId="0" applyFont="1" applyFill="1" applyBorder="1" applyAlignment="1">
      <alignment horizontal="center"/>
    </xf>
    <xf numFmtId="0" fontId="1" fillId="4" borderId="33" xfId="0" applyFont="1" applyFill="1" applyBorder="1" applyAlignment="1">
      <alignment horizontal="center"/>
    </xf>
    <xf numFmtId="0" fontId="1" fillId="4" borderId="34" xfId="0" applyFont="1" applyFill="1" applyBorder="1" applyAlignment="1">
      <alignment horizontal="center"/>
    </xf>
    <xf numFmtId="164" fontId="1" fillId="4" borderId="32" xfId="0" applyNumberFormat="1" applyFont="1" applyFill="1" applyBorder="1" applyAlignment="1">
      <alignment horizontal="center"/>
    </xf>
    <xf numFmtId="164" fontId="1" fillId="4" borderId="33" xfId="0" applyNumberFormat="1" applyFont="1" applyFill="1" applyBorder="1" applyAlignment="1">
      <alignment horizontal="center"/>
    </xf>
    <xf numFmtId="164" fontId="1" fillId="4" borderId="34" xfId="0" applyNumberFormat="1" applyFont="1" applyFill="1" applyBorder="1" applyAlignment="1">
      <alignment horizontal="center"/>
    </xf>
    <xf numFmtId="165" fontId="1" fillId="4" borderId="32" xfId="0" applyNumberFormat="1" applyFont="1" applyFill="1" applyBorder="1" applyAlignment="1">
      <alignment horizontal="center"/>
    </xf>
    <xf numFmtId="165" fontId="1" fillId="4" borderId="33" xfId="0" applyNumberFormat="1" applyFont="1" applyFill="1" applyBorder="1" applyAlignment="1">
      <alignment horizontal="center"/>
    </xf>
    <xf numFmtId="165" fontId="1" fillId="4" borderId="34" xfId="0" applyNumberFormat="1" applyFont="1" applyFill="1" applyBorder="1" applyAlignment="1">
      <alignment horizontal="center"/>
    </xf>
    <xf numFmtId="2" fontId="1" fillId="4" borderId="32" xfId="0" applyNumberFormat="1" applyFont="1" applyFill="1" applyBorder="1" applyAlignment="1">
      <alignment horizontal="center"/>
    </xf>
    <xf numFmtId="2" fontId="1" fillId="4" borderId="33" xfId="0" applyNumberFormat="1" applyFont="1" applyFill="1" applyBorder="1" applyAlignment="1">
      <alignment horizontal="center"/>
    </xf>
    <xf numFmtId="2" fontId="1" fillId="4" borderId="34" xfId="0" applyNumberFormat="1" applyFont="1" applyFill="1" applyBorder="1" applyAlignment="1">
      <alignment horizontal="center"/>
    </xf>
    <xf numFmtId="0" fontId="1" fillId="2" borderId="4" xfId="0" applyFont="1" applyFill="1" applyBorder="1" applyAlignment="1">
      <alignment horizontal="left" vertical="center"/>
    </xf>
    <xf numFmtId="0" fontId="1" fillId="2" borderId="2" xfId="0" applyFont="1" applyFill="1" applyBorder="1" applyAlignment="1">
      <alignment horizontal="left" vertical="center"/>
    </xf>
    <xf numFmtId="0" fontId="1" fillId="2" borderId="10" xfId="0" applyFont="1" applyFill="1" applyBorder="1" applyAlignment="1">
      <alignment horizontal="left" vertical="center"/>
    </xf>
    <xf numFmtId="0" fontId="1" fillId="2" borderId="11" xfId="0" applyFont="1" applyFill="1" applyBorder="1" applyAlignment="1">
      <alignment horizontal="left" vertical="center"/>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11" xfId="0" applyFont="1" applyFill="1" applyBorder="1" applyAlignment="1">
      <alignment horizontal="center" vertical="center"/>
    </xf>
    <xf numFmtId="0" fontId="1" fillId="3" borderId="12" xfId="0" applyFont="1" applyFill="1" applyBorder="1" applyAlignment="1">
      <alignment horizontal="center" vertical="center"/>
    </xf>
    <xf numFmtId="0" fontId="1" fillId="2" borderId="5" xfId="0" applyFont="1" applyFill="1" applyBorder="1" applyAlignment="1">
      <alignment horizontal="left"/>
    </xf>
    <xf numFmtId="0" fontId="1" fillId="2" borderId="6" xfId="0" applyFont="1" applyFill="1" applyBorder="1" applyAlignment="1">
      <alignment horizontal="left"/>
    </xf>
    <xf numFmtId="0" fontId="1" fillId="3" borderId="6" xfId="0" applyFont="1" applyFill="1" applyBorder="1" applyAlignment="1">
      <alignment horizontal="center"/>
    </xf>
    <xf numFmtId="0" fontId="1" fillId="3" borderId="7" xfId="0" applyFont="1" applyFill="1" applyBorder="1" applyAlignment="1">
      <alignment horizontal="center"/>
    </xf>
    <xf numFmtId="0" fontId="1" fillId="2" borderId="13" xfId="0" applyFont="1" applyFill="1" applyBorder="1" applyAlignment="1">
      <alignment horizontal="left"/>
    </xf>
    <xf numFmtId="0" fontId="1" fillId="2" borderId="14" xfId="0" applyFont="1" applyFill="1" applyBorder="1" applyAlignment="1">
      <alignment horizontal="left"/>
    </xf>
    <xf numFmtId="0" fontId="1" fillId="3" borderId="14" xfId="0" applyFont="1" applyFill="1" applyBorder="1" applyAlignment="1">
      <alignment horizontal="center"/>
    </xf>
    <xf numFmtId="0" fontId="1" fillId="3" borderId="15" xfId="0" applyFont="1" applyFill="1" applyBorder="1" applyAlignment="1">
      <alignment horizontal="center"/>
    </xf>
    <xf numFmtId="0" fontId="5" fillId="0" borderId="38" xfId="0" applyFont="1" applyBorder="1" applyAlignment="1">
      <alignment horizontal="center"/>
    </xf>
    <xf numFmtId="0" fontId="5" fillId="0" borderId="39" xfId="0" applyFont="1" applyBorder="1" applyAlignment="1">
      <alignment horizontal="center"/>
    </xf>
    <xf numFmtId="0" fontId="5" fillId="0" borderId="40" xfId="0" applyFont="1" applyBorder="1" applyAlignment="1">
      <alignment horizontal="center"/>
    </xf>
    <xf numFmtId="0" fontId="1" fillId="2" borderId="16" xfId="0" applyFont="1" applyFill="1" applyBorder="1" applyAlignment="1">
      <alignment horizontal="left" vertical="center"/>
    </xf>
    <xf numFmtId="0" fontId="1" fillId="2" borderId="17" xfId="0" applyFont="1" applyFill="1" applyBorder="1" applyAlignment="1">
      <alignment horizontal="left" vertical="center"/>
    </xf>
    <xf numFmtId="0" fontId="1" fillId="2" borderId="24" xfId="0" applyFont="1" applyFill="1" applyBorder="1" applyAlignment="1">
      <alignment horizontal="left" vertical="center"/>
    </xf>
    <xf numFmtId="0" fontId="1" fillId="2" borderId="22" xfId="0" applyFont="1" applyFill="1" applyBorder="1" applyAlignment="1">
      <alignment horizontal="left" vertical="center"/>
    </xf>
    <xf numFmtId="0" fontId="1" fillId="3" borderId="17" xfId="0" applyFont="1" applyFill="1" applyBorder="1" applyAlignment="1">
      <alignment horizontal="center" vertical="center"/>
    </xf>
    <xf numFmtId="0" fontId="1" fillId="3" borderId="18"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23" xfId="0" applyFont="1" applyFill="1" applyBorder="1" applyAlignment="1">
      <alignment horizontal="center" vertical="center"/>
    </xf>
    <xf numFmtId="0" fontId="1" fillId="3" borderId="22" xfId="0" applyFont="1" applyFill="1" applyBorder="1" applyAlignment="1">
      <alignment horizontal="center"/>
    </xf>
    <xf numFmtId="0" fontId="1" fillId="3" borderId="25" xfId="0" applyFont="1" applyFill="1" applyBorder="1" applyAlignment="1">
      <alignment horizontal="center"/>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3" fillId="2" borderId="2" xfId="0" applyFont="1" applyFill="1" applyBorder="1" applyAlignment="1">
      <alignment horizontal="right"/>
    </xf>
    <xf numFmtId="0" fontId="3" fillId="2" borderId="26" xfId="0" applyFont="1" applyFill="1" applyBorder="1" applyAlignment="1">
      <alignment horizontal="right"/>
    </xf>
    <xf numFmtId="0" fontId="3" fillId="2" borderId="22" xfId="0" applyFont="1" applyFill="1" applyBorder="1" applyAlignment="1">
      <alignment horizontal="right"/>
    </xf>
    <xf numFmtId="0" fontId="3" fillId="2" borderId="25" xfId="0" applyFont="1" applyFill="1" applyBorder="1" applyAlignment="1">
      <alignment horizontal="right"/>
    </xf>
    <xf numFmtId="0" fontId="4" fillId="0" borderId="63" xfId="0" applyFont="1" applyBorder="1" applyAlignment="1">
      <alignment horizontal="left"/>
    </xf>
    <xf numFmtId="0" fontId="4" fillId="0" borderId="64" xfId="0" applyFont="1" applyBorder="1" applyAlignment="1">
      <alignment horizontal="left"/>
    </xf>
    <xf numFmtId="0" fontId="4" fillId="0" borderId="65" xfId="0" applyFont="1" applyBorder="1" applyAlignment="1">
      <alignment horizontal="left"/>
    </xf>
    <xf numFmtId="164" fontId="1" fillId="2" borderId="44" xfId="0" applyNumberFormat="1" applyFont="1" applyFill="1" applyBorder="1" applyAlignment="1">
      <alignment horizontal="center"/>
    </xf>
    <xf numFmtId="0" fontId="1" fillId="2" borderId="0" xfId="0" applyFont="1" applyFill="1" applyAlignment="1">
      <alignment horizontal="center"/>
    </xf>
    <xf numFmtId="0" fontId="1" fillId="0" borderId="16" xfId="0" applyFont="1" applyBorder="1" applyAlignment="1">
      <alignment horizontal="center" wrapText="1"/>
    </xf>
    <xf numFmtId="0" fontId="1" fillId="0" borderId="17" xfId="0" applyFont="1" applyBorder="1" applyAlignment="1">
      <alignment horizontal="center" wrapText="1"/>
    </xf>
    <xf numFmtId="0" fontId="1" fillId="0" borderId="32" xfId="0" applyFont="1" applyBorder="1" applyAlignment="1">
      <alignment horizontal="center" wrapText="1"/>
    </xf>
    <xf numFmtId="0" fontId="1" fillId="0" borderId="33" xfId="0" applyFont="1" applyBorder="1" applyAlignment="1">
      <alignment horizontal="center" wrapText="1"/>
    </xf>
    <xf numFmtId="0" fontId="1" fillId="0" borderId="17" xfId="0" applyFont="1" applyBorder="1" applyAlignment="1">
      <alignment horizontal="center" vertical="center"/>
    </xf>
    <xf numFmtId="0" fontId="1" fillId="0" borderId="47" xfId="0" applyFont="1" applyBorder="1" applyAlignment="1">
      <alignment horizontal="center" vertical="center"/>
    </xf>
    <xf numFmtId="0" fontId="1" fillId="0" borderId="33" xfId="0" applyFont="1" applyBorder="1" applyAlignment="1">
      <alignment horizontal="center" vertical="center"/>
    </xf>
    <xf numFmtId="0" fontId="1" fillId="0" borderId="48" xfId="0" applyFont="1" applyBorder="1" applyAlignment="1">
      <alignment horizontal="center" vertical="center"/>
    </xf>
    <xf numFmtId="0" fontId="1" fillId="2" borderId="0"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28</xdr:col>
      <xdr:colOff>87312</xdr:colOff>
      <xdr:row>23</xdr:row>
      <xdr:rowOff>0</xdr:rowOff>
    </xdr:from>
    <xdr:to>
      <xdr:col>35</xdr:col>
      <xdr:colOff>31750</xdr:colOff>
      <xdr:row>29</xdr:row>
      <xdr:rowOff>134938</xdr:rowOff>
    </xdr:to>
    <xdr:sp macro="" textlink="">
      <xdr:nvSpPr>
        <xdr:cNvPr id="6" name="Arco 5">
          <a:extLst>
            <a:ext uri="{FF2B5EF4-FFF2-40B4-BE49-F238E27FC236}">
              <a16:creationId xmlns:a16="http://schemas.microsoft.com/office/drawing/2014/main" id="{3B2FB125-0301-4DB2-B017-0B1D9BB42C5F}"/>
            </a:ext>
          </a:extLst>
        </xdr:cNvPr>
        <xdr:cNvSpPr/>
      </xdr:nvSpPr>
      <xdr:spPr>
        <a:xfrm>
          <a:off x="4786312" y="3468688"/>
          <a:ext cx="1039813" cy="1039813"/>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35</xdr:col>
      <xdr:colOff>23813</xdr:colOff>
      <xdr:row>25</xdr:row>
      <xdr:rowOff>95250</xdr:rowOff>
    </xdr:from>
    <xdr:to>
      <xdr:col>35</xdr:col>
      <xdr:colOff>23813</xdr:colOff>
      <xdr:row>28</xdr:row>
      <xdr:rowOff>87313</xdr:rowOff>
    </xdr:to>
    <xdr:cxnSp macro="">
      <xdr:nvCxnSpPr>
        <xdr:cNvPr id="9" name="Connettore diritto 8">
          <a:extLst>
            <a:ext uri="{FF2B5EF4-FFF2-40B4-BE49-F238E27FC236}">
              <a16:creationId xmlns:a16="http://schemas.microsoft.com/office/drawing/2014/main" id="{3721454F-8E41-4E98-A79E-BD96FF6C2E6B}"/>
            </a:ext>
          </a:extLst>
        </xdr:cNvPr>
        <xdr:cNvCxnSpPr/>
      </xdr:nvCxnSpPr>
      <xdr:spPr>
        <a:xfrm>
          <a:off x="5818188" y="3865563"/>
          <a:ext cx="0" cy="44450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120649</xdr:colOff>
      <xdr:row>25</xdr:row>
      <xdr:rowOff>17462</xdr:rowOff>
    </xdr:from>
    <xdr:to>
      <xdr:col>14</xdr:col>
      <xdr:colOff>49212</xdr:colOff>
      <xdr:row>32</xdr:row>
      <xdr:rowOff>1588</xdr:rowOff>
    </xdr:to>
    <xdr:sp macro="" textlink="">
      <xdr:nvSpPr>
        <xdr:cNvPr id="11" name="Arco 10">
          <a:extLst>
            <a:ext uri="{FF2B5EF4-FFF2-40B4-BE49-F238E27FC236}">
              <a16:creationId xmlns:a16="http://schemas.microsoft.com/office/drawing/2014/main" id="{16F5F928-BEE0-4545-ACB0-692ADD0F01BE}"/>
            </a:ext>
          </a:extLst>
        </xdr:cNvPr>
        <xdr:cNvSpPr/>
      </xdr:nvSpPr>
      <xdr:spPr>
        <a:xfrm rot="10800000">
          <a:off x="1485899" y="3787775"/>
          <a:ext cx="1039813" cy="1039813"/>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7</xdr:col>
      <xdr:colOff>128588</xdr:colOff>
      <xdr:row>26</xdr:row>
      <xdr:rowOff>41275</xdr:rowOff>
    </xdr:from>
    <xdr:to>
      <xdr:col>7</xdr:col>
      <xdr:colOff>128588</xdr:colOff>
      <xdr:row>29</xdr:row>
      <xdr:rowOff>33337</xdr:rowOff>
    </xdr:to>
    <xdr:cxnSp macro="">
      <xdr:nvCxnSpPr>
        <xdr:cNvPr id="12" name="Connettore diritto 11">
          <a:extLst>
            <a:ext uri="{FF2B5EF4-FFF2-40B4-BE49-F238E27FC236}">
              <a16:creationId xmlns:a16="http://schemas.microsoft.com/office/drawing/2014/main" id="{E274A1D5-4C36-4399-89E4-EAB85D2B7937}"/>
            </a:ext>
          </a:extLst>
        </xdr:cNvPr>
        <xdr:cNvCxnSpPr/>
      </xdr:nvCxnSpPr>
      <xdr:spPr>
        <a:xfrm>
          <a:off x="1493838" y="3962400"/>
          <a:ext cx="0" cy="44450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119061</xdr:colOff>
      <xdr:row>23</xdr:row>
      <xdr:rowOff>1588</xdr:rowOff>
    </xdr:from>
    <xdr:to>
      <xdr:col>14</xdr:col>
      <xdr:colOff>80962</xdr:colOff>
      <xdr:row>31</xdr:row>
      <xdr:rowOff>0</xdr:rowOff>
    </xdr:to>
    <xdr:sp macro="" textlink="">
      <xdr:nvSpPr>
        <xdr:cNvPr id="13" name="Arco 12">
          <a:extLst>
            <a:ext uri="{FF2B5EF4-FFF2-40B4-BE49-F238E27FC236}">
              <a16:creationId xmlns:a16="http://schemas.microsoft.com/office/drawing/2014/main" id="{A4DC7224-3460-4326-9AD0-19D1314299A6}"/>
            </a:ext>
          </a:extLst>
        </xdr:cNvPr>
        <xdr:cNvSpPr>
          <a:spLocks noChangeAspect="1"/>
        </xdr:cNvSpPr>
      </xdr:nvSpPr>
      <xdr:spPr>
        <a:xfrm flipH="1">
          <a:off x="1484311" y="3470276"/>
          <a:ext cx="1073151" cy="1204912"/>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28</xdr:col>
      <xdr:colOff>47624</xdr:colOff>
      <xdr:row>23</xdr:row>
      <xdr:rowOff>87311</xdr:rowOff>
    </xdr:from>
    <xdr:to>
      <xdr:col>35</xdr:col>
      <xdr:colOff>39686</xdr:colOff>
      <xdr:row>32</xdr:row>
      <xdr:rowOff>1126</xdr:rowOff>
    </xdr:to>
    <xdr:sp macro="" textlink="">
      <xdr:nvSpPr>
        <xdr:cNvPr id="14" name="Arco 13">
          <a:extLst>
            <a:ext uri="{FF2B5EF4-FFF2-40B4-BE49-F238E27FC236}">
              <a16:creationId xmlns:a16="http://schemas.microsoft.com/office/drawing/2014/main" id="{E163F5FE-DE57-4C98-8CD5-EC903E425888}"/>
            </a:ext>
          </a:extLst>
        </xdr:cNvPr>
        <xdr:cNvSpPr>
          <a:spLocks noChangeAspect="1"/>
        </xdr:cNvSpPr>
      </xdr:nvSpPr>
      <xdr:spPr>
        <a:xfrm rot="10800000" flipH="1">
          <a:off x="4746624" y="3555999"/>
          <a:ext cx="1087437" cy="1271127"/>
        </a:xfrm>
        <a:prstGeom prst="arc">
          <a:avLst>
            <a:gd name="adj1" fmla="val 16291045"/>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20</xdr:col>
      <xdr:colOff>39688</xdr:colOff>
      <xdr:row>23</xdr:row>
      <xdr:rowOff>15875</xdr:rowOff>
    </xdr:from>
    <xdr:to>
      <xdr:col>20</xdr:col>
      <xdr:colOff>39688</xdr:colOff>
      <xdr:row>31</xdr:row>
      <xdr:rowOff>134938</xdr:rowOff>
    </xdr:to>
    <xdr:cxnSp macro="">
      <xdr:nvCxnSpPr>
        <xdr:cNvPr id="16" name="Connettore 2 15">
          <a:extLst>
            <a:ext uri="{FF2B5EF4-FFF2-40B4-BE49-F238E27FC236}">
              <a16:creationId xmlns:a16="http://schemas.microsoft.com/office/drawing/2014/main" id="{72D6DCD3-C365-432E-8124-F4026762C44C}"/>
            </a:ext>
          </a:extLst>
        </xdr:cNvPr>
        <xdr:cNvCxnSpPr/>
      </xdr:nvCxnSpPr>
      <xdr:spPr>
        <a:xfrm>
          <a:off x="3468688" y="3484563"/>
          <a:ext cx="0" cy="1325563"/>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57150</xdr:colOff>
      <xdr:row>32</xdr:row>
      <xdr:rowOff>17463</xdr:rowOff>
    </xdr:from>
    <xdr:to>
      <xdr:col>8</xdr:col>
      <xdr:colOff>57150</xdr:colOff>
      <xdr:row>35</xdr:row>
      <xdr:rowOff>142875</xdr:rowOff>
    </xdr:to>
    <xdr:cxnSp macro="">
      <xdr:nvCxnSpPr>
        <xdr:cNvPr id="18" name="Connettore 2 17">
          <a:extLst>
            <a:ext uri="{FF2B5EF4-FFF2-40B4-BE49-F238E27FC236}">
              <a16:creationId xmlns:a16="http://schemas.microsoft.com/office/drawing/2014/main" id="{DF8B0AFA-ABAB-465D-A255-EBFBDADCBA05}"/>
            </a:ext>
          </a:extLst>
        </xdr:cNvPr>
        <xdr:cNvCxnSpPr/>
      </xdr:nvCxnSpPr>
      <xdr:spPr>
        <a:xfrm>
          <a:off x="1581150" y="4843463"/>
          <a:ext cx="0" cy="57785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15875</xdr:colOff>
      <xdr:row>22</xdr:row>
      <xdr:rowOff>0</xdr:rowOff>
    </xdr:from>
    <xdr:to>
      <xdr:col>32</xdr:col>
      <xdr:colOff>0</xdr:colOff>
      <xdr:row>22</xdr:row>
      <xdr:rowOff>0</xdr:rowOff>
    </xdr:to>
    <xdr:cxnSp macro="">
      <xdr:nvCxnSpPr>
        <xdr:cNvPr id="21" name="Connettore 2 20">
          <a:extLst>
            <a:ext uri="{FF2B5EF4-FFF2-40B4-BE49-F238E27FC236}">
              <a16:creationId xmlns:a16="http://schemas.microsoft.com/office/drawing/2014/main" id="{82B8040E-E379-4FC1-82A5-209B0C2DC6C5}"/>
            </a:ext>
          </a:extLst>
        </xdr:cNvPr>
        <xdr:cNvCxnSpPr/>
      </xdr:nvCxnSpPr>
      <xdr:spPr>
        <a:xfrm>
          <a:off x="2016125" y="3317875"/>
          <a:ext cx="3317875"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96838</xdr:colOff>
      <xdr:row>26</xdr:row>
      <xdr:rowOff>7938</xdr:rowOff>
    </xdr:from>
    <xdr:to>
      <xdr:col>13</xdr:col>
      <xdr:colOff>96838</xdr:colOff>
      <xdr:row>31</xdr:row>
      <xdr:rowOff>136526</xdr:rowOff>
    </xdr:to>
    <xdr:cxnSp macro="">
      <xdr:nvCxnSpPr>
        <xdr:cNvPr id="23" name="Connettore 2 22">
          <a:extLst>
            <a:ext uri="{FF2B5EF4-FFF2-40B4-BE49-F238E27FC236}">
              <a16:creationId xmlns:a16="http://schemas.microsoft.com/office/drawing/2014/main" id="{77917522-867A-4FE2-AEAD-16BF7FD9ABA3}"/>
            </a:ext>
          </a:extLst>
        </xdr:cNvPr>
        <xdr:cNvCxnSpPr/>
      </xdr:nvCxnSpPr>
      <xdr:spPr>
        <a:xfrm>
          <a:off x="2414588" y="3929063"/>
          <a:ext cx="0" cy="882651"/>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87312</xdr:colOff>
      <xdr:row>23</xdr:row>
      <xdr:rowOff>0</xdr:rowOff>
    </xdr:from>
    <xdr:to>
      <xdr:col>35</xdr:col>
      <xdr:colOff>31750</xdr:colOff>
      <xdr:row>29</xdr:row>
      <xdr:rowOff>134938</xdr:rowOff>
    </xdr:to>
    <xdr:sp macro="" textlink="">
      <xdr:nvSpPr>
        <xdr:cNvPr id="2" name="Arco 1">
          <a:extLst>
            <a:ext uri="{FF2B5EF4-FFF2-40B4-BE49-F238E27FC236}">
              <a16:creationId xmlns:a16="http://schemas.microsoft.com/office/drawing/2014/main" id="{3137E617-565C-4EDF-9A76-8AF19B575197}"/>
            </a:ext>
          </a:extLst>
        </xdr:cNvPr>
        <xdr:cNvSpPr/>
      </xdr:nvSpPr>
      <xdr:spPr>
        <a:xfrm>
          <a:off x="4868862" y="3505200"/>
          <a:ext cx="1058863" cy="1049338"/>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35</xdr:col>
      <xdr:colOff>23813</xdr:colOff>
      <xdr:row>25</xdr:row>
      <xdr:rowOff>95250</xdr:rowOff>
    </xdr:from>
    <xdr:to>
      <xdr:col>35</xdr:col>
      <xdr:colOff>23813</xdr:colOff>
      <xdr:row>28</xdr:row>
      <xdr:rowOff>87313</xdr:rowOff>
    </xdr:to>
    <xdr:cxnSp macro="">
      <xdr:nvCxnSpPr>
        <xdr:cNvPr id="3" name="Connettore diritto 2">
          <a:extLst>
            <a:ext uri="{FF2B5EF4-FFF2-40B4-BE49-F238E27FC236}">
              <a16:creationId xmlns:a16="http://schemas.microsoft.com/office/drawing/2014/main" id="{BC79F79E-385A-4E8C-9CD5-E7A9C5F6A466}"/>
            </a:ext>
          </a:extLst>
        </xdr:cNvPr>
        <xdr:cNvCxnSpPr/>
      </xdr:nvCxnSpPr>
      <xdr:spPr>
        <a:xfrm>
          <a:off x="5919788" y="3905250"/>
          <a:ext cx="0" cy="449263"/>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26</xdr:col>
      <xdr:colOff>9524</xdr:colOff>
      <xdr:row>32</xdr:row>
      <xdr:rowOff>79374</xdr:rowOff>
    </xdr:from>
    <xdr:to>
      <xdr:col>28</xdr:col>
      <xdr:colOff>134938</xdr:colOff>
      <xdr:row>35</xdr:row>
      <xdr:rowOff>63498</xdr:rowOff>
    </xdr:to>
    <xdr:sp macro="" textlink="">
      <xdr:nvSpPr>
        <xdr:cNvPr id="4" name="Arco 3">
          <a:extLst>
            <a:ext uri="{FF2B5EF4-FFF2-40B4-BE49-F238E27FC236}">
              <a16:creationId xmlns:a16="http://schemas.microsoft.com/office/drawing/2014/main" id="{50D69350-3847-4D62-A21B-7E7D2B743DF9}"/>
            </a:ext>
          </a:extLst>
        </xdr:cNvPr>
        <xdr:cNvSpPr/>
      </xdr:nvSpPr>
      <xdr:spPr>
        <a:xfrm rot="10800000">
          <a:off x="4391024" y="4905374"/>
          <a:ext cx="442914" cy="436562"/>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7</xdr:col>
      <xdr:colOff>128588</xdr:colOff>
      <xdr:row>26</xdr:row>
      <xdr:rowOff>41275</xdr:rowOff>
    </xdr:from>
    <xdr:to>
      <xdr:col>7</xdr:col>
      <xdr:colOff>128588</xdr:colOff>
      <xdr:row>29</xdr:row>
      <xdr:rowOff>33337</xdr:rowOff>
    </xdr:to>
    <xdr:cxnSp macro="">
      <xdr:nvCxnSpPr>
        <xdr:cNvPr id="5" name="Connettore diritto 4">
          <a:extLst>
            <a:ext uri="{FF2B5EF4-FFF2-40B4-BE49-F238E27FC236}">
              <a16:creationId xmlns:a16="http://schemas.microsoft.com/office/drawing/2014/main" id="{C6D75E70-F208-45C4-BB9C-EC20468D53A3}"/>
            </a:ext>
          </a:extLst>
        </xdr:cNvPr>
        <xdr:cNvCxnSpPr/>
      </xdr:nvCxnSpPr>
      <xdr:spPr>
        <a:xfrm>
          <a:off x="1509713" y="4003675"/>
          <a:ext cx="0" cy="449262"/>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119061</xdr:colOff>
      <xdr:row>23</xdr:row>
      <xdr:rowOff>1588</xdr:rowOff>
    </xdr:from>
    <xdr:to>
      <xdr:col>14</xdr:col>
      <xdr:colOff>80962</xdr:colOff>
      <xdr:row>31</xdr:row>
      <xdr:rowOff>0</xdr:rowOff>
    </xdr:to>
    <xdr:sp macro="" textlink="">
      <xdr:nvSpPr>
        <xdr:cNvPr id="6" name="Arco 5">
          <a:extLst>
            <a:ext uri="{FF2B5EF4-FFF2-40B4-BE49-F238E27FC236}">
              <a16:creationId xmlns:a16="http://schemas.microsoft.com/office/drawing/2014/main" id="{C83FDA83-0E1A-45CA-AD48-6EEB8B340A01}"/>
            </a:ext>
          </a:extLst>
        </xdr:cNvPr>
        <xdr:cNvSpPr>
          <a:spLocks noChangeAspect="1"/>
        </xdr:cNvSpPr>
      </xdr:nvSpPr>
      <xdr:spPr>
        <a:xfrm flipH="1">
          <a:off x="1500186" y="3506788"/>
          <a:ext cx="1095376" cy="1217612"/>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28</xdr:col>
      <xdr:colOff>47624</xdr:colOff>
      <xdr:row>23</xdr:row>
      <xdr:rowOff>87311</xdr:rowOff>
    </xdr:from>
    <xdr:to>
      <xdr:col>35</xdr:col>
      <xdr:colOff>39686</xdr:colOff>
      <xdr:row>32</xdr:row>
      <xdr:rowOff>1126</xdr:rowOff>
    </xdr:to>
    <xdr:sp macro="" textlink="">
      <xdr:nvSpPr>
        <xdr:cNvPr id="7" name="Arco 6">
          <a:extLst>
            <a:ext uri="{FF2B5EF4-FFF2-40B4-BE49-F238E27FC236}">
              <a16:creationId xmlns:a16="http://schemas.microsoft.com/office/drawing/2014/main" id="{884C0C46-9F5D-41E9-A88A-4B3BC8952C35}"/>
            </a:ext>
          </a:extLst>
        </xdr:cNvPr>
        <xdr:cNvSpPr>
          <a:spLocks noChangeAspect="1"/>
        </xdr:cNvSpPr>
      </xdr:nvSpPr>
      <xdr:spPr>
        <a:xfrm rot="10800000" flipH="1">
          <a:off x="4829174" y="3592511"/>
          <a:ext cx="1106487" cy="1285415"/>
        </a:xfrm>
        <a:prstGeom prst="arc">
          <a:avLst>
            <a:gd name="adj1" fmla="val 16291045"/>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20</xdr:col>
      <xdr:colOff>39688</xdr:colOff>
      <xdr:row>23</xdr:row>
      <xdr:rowOff>15875</xdr:rowOff>
    </xdr:from>
    <xdr:to>
      <xdr:col>20</xdr:col>
      <xdr:colOff>39688</xdr:colOff>
      <xdr:row>31</xdr:row>
      <xdr:rowOff>134938</xdr:rowOff>
    </xdr:to>
    <xdr:cxnSp macro="">
      <xdr:nvCxnSpPr>
        <xdr:cNvPr id="8" name="Connettore 2 7">
          <a:extLst>
            <a:ext uri="{FF2B5EF4-FFF2-40B4-BE49-F238E27FC236}">
              <a16:creationId xmlns:a16="http://schemas.microsoft.com/office/drawing/2014/main" id="{ED89F524-8742-4C03-9C23-C7D71B9ADA03}"/>
            </a:ext>
          </a:extLst>
        </xdr:cNvPr>
        <xdr:cNvCxnSpPr/>
      </xdr:nvCxnSpPr>
      <xdr:spPr>
        <a:xfrm>
          <a:off x="3525838" y="3521075"/>
          <a:ext cx="0" cy="1338263"/>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57150</xdr:colOff>
      <xdr:row>32</xdr:row>
      <xdr:rowOff>17463</xdr:rowOff>
    </xdr:from>
    <xdr:to>
      <xdr:col>8</xdr:col>
      <xdr:colOff>57150</xdr:colOff>
      <xdr:row>35</xdr:row>
      <xdr:rowOff>142875</xdr:rowOff>
    </xdr:to>
    <xdr:cxnSp macro="">
      <xdr:nvCxnSpPr>
        <xdr:cNvPr id="9" name="Connettore 2 8">
          <a:extLst>
            <a:ext uri="{FF2B5EF4-FFF2-40B4-BE49-F238E27FC236}">
              <a16:creationId xmlns:a16="http://schemas.microsoft.com/office/drawing/2014/main" id="{6F59D80F-6A39-47E9-8636-5CF98E07C1D0}"/>
            </a:ext>
          </a:extLst>
        </xdr:cNvPr>
        <xdr:cNvCxnSpPr/>
      </xdr:nvCxnSpPr>
      <xdr:spPr>
        <a:xfrm>
          <a:off x="1600200" y="4894263"/>
          <a:ext cx="0" cy="582612"/>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15875</xdr:colOff>
      <xdr:row>22</xdr:row>
      <xdr:rowOff>0</xdr:rowOff>
    </xdr:from>
    <xdr:to>
      <xdr:col>32</xdr:col>
      <xdr:colOff>0</xdr:colOff>
      <xdr:row>22</xdr:row>
      <xdr:rowOff>0</xdr:rowOff>
    </xdr:to>
    <xdr:cxnSp macro="">
      <xdr:nvCxnSpPr>
        <xdr:cNvPr id="10" name="Connettore 2 9">
          <a:extLst>
            <a:ext uri="{FF2B5EF4-FFF2-40B4-BE49-F238E27FC236}">
              <a16:creationId xmlns:a16="http://schemas.microsoft.com/office/drawing/2014/main" id="{2C86B077-E7FE-43EB-BDA3-C17124CEC22F}"/>
            </a:ext>
          </a:extLst>
        </xdr:cNvPr>
        <xdr:cNvCxnSpPr/>
      </xdr:nvCxnSpPr>
      <xdr:spPr>
        <a:xfrm>
          <a:off x="2044700" y="3352800"/>
          <a:ext cx="3384550"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96838</xdr:colOff>
      <xdr:row>26</xdr:row>
      <xdr:rowOff>7938</xdr:rowOff>
    </xdr:from>
    <xdr:to>
      <xdr:col>13</xdr:col>
      <xdr:colOff>96838</xdr:colOff>
      <xdr:row>31</xdr:row>
      <xdr:rowOff>136526</xdr:rowOff>
    </xdr:to>
    <xdr:cxnSp macro="">
      <xdr:nvCxnSpPr>
        <xdr:cNvPr id="11" name="Connettore 2 10">
          <a:extLst>
            <a:ext uri="{FF2B5EF4-FFF2-40B4-BE49-F238E27FC236}">
              <a16:creationId xmlns:a16="http://schemas.microsoft.com/office/drawing/2014/main" id="{4F8A29E7-DCAD-4156-BF6E-827AEB5CF46F}"/>
            </a:ext>
          </a:extLst>
        </xdr:cNvPr>
        <xdr:cNvCxnSpPr/>
      </xdr:nvCxnSpPr>
      <xdr:spPr>
        <a:xfrm>
          <a:off x="2449513" y="3970338"/>
          <a:ext cx="0" cy="890588"/>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9526</xdr:colOff>
      <xdr:row>31</xdr:row>
      <xdr:rowOff>146049</xdr:rowOff>
    </xdr:from>
    <xdr:to>
      <xdr:col>26</xdr:col>
      <xdr:colOff>9526</xdr:colOff>
      <xdr:row>34</xdr:row>
      <xdr:rowOff>55562</xdr:rowOff>
    </xdr:to>
    <xdr:cxnSp macro="">
      <xdr:nvCxnSpPr>
        <xdr:cNvPr id="12" name="Connettore diritto 11">
          <a:extLst>
            <a:ext uri="{FF2B5EF4-FFF2-40B4-BE49-F238E27FC236}">
              <a16:creationId xmlns:a16="http://schemas.microsoft.com/office/drawing/2014/main" id="{1F3D8559-965D-4ED4-822F-7A0CA607FA47}"/>
            </a:ext>
          </a:extLst>
        </xdr:cNvPr>
        <xdr:cNvCxnSpPr/>
      </xdr:nvCxnSpPr>
      <xdr:spPr>
        <a:xfrm>
          <a:off x="4391026" y="4821237"/>
          <a:ext cx="0" cy="361950"/>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28</xdr:col>
      <xdr:colOff>153989</xdr:colOff>
      <xdr:row>31</xdr:row>
      <xdr:rowOff>139700</xdr:rowOff>
    </xdr:from>
    <xdr:to>
      <xdr:col>28</xdr:col>
      <xdr:colOff>153989</xdr:colOff>
      <xdr:row>34</xdr:row>
      <xdr:rowOff>63500</xdr:rowOff>
    </xdr:to>
    <xdr:cxnSp macro="">
      <xdr:nvCxnSpPr>
        <xdr:cNvPr id="13" name="Connettore diritto 12">
          <a:extLst>
            <a:ext uri="{FF2B5EF4-FFF2-40B4-BE49-F238E27FC236}">
              <a16:creationId xmlns:a16="http://schemas.microsoft.com/office/drawing/2014/main" id="{47E88575-C08E-49AC-A686-613BCB3297AD}"/>
            </a:ext>
          </a:extLst>
        </xdr:cNvPr>
        <xdr:cNvCxnSpPr/>
      </xdr:nvCxnSpPr>
      <xdr:spPr>
        <a:xfrm>
          <a:off x="4852989" y="4814888"/>
          <a:ext cx="0" cy="376237"/>
        </a:xfrm>
        <a:prstGeom prst="line">
          <a:avLst/>
        </a:prstGeom>
      </xdr:spPr>
      <xdr:style>
        <a:lnRef idx="2">
          <a:schemeClr val="dk1"/>
        </a:lnRef>
        <a:fillRef idx="0">
          <a:schemeClr val="dk1"/>
        </a:fillRef>
        <a:effectRef idx="1">
          <a:schemeClr val="dk1"/>
        </a:effectRef>
        <a:fontRef idx="minor">
          <a:schemeClr val="tx1"/>
        </a:fontRef>
      </xdr:style>
    </xdr:cxnSp>
    <xdr:clientData/>
  </xdr:twoCellAnchor>
  <xdr:twoCellAnchor>
    <xdr:from>
      <xdr:col>7</xdr:col>
      <xdr:colOff>120649</xdr:colOff>
      <xdr:row>25</xdr:row>
      <xdr:rowOff>17462</xdr:rowOff>
    </xdr:from>
    <xdr:to>
      <xdr:col>14</xdr:col>
      <xdr:colOff>49212</xdr:colOff>
      <xdr:row>32</xdr:row>
      <xdr:rowOff>1588</xdr:rowOff>
    </xdr:to>
    <xdr:sp macro="" textlink="">
      <xdr:nvSpPr>
        <xdr:cNvPr id="16" name="Arco 15">
          <a:extLst>
            <a:ext uri="{FF2B5EF4-FFF2-40B4-BE49-F238E27FC236}">
              <a16:creationId xmlns:a16="http://schemas.microsoft.com/office/drawing/2014/main" id="{DE59CD49-8A58-4302-AF56-CAE11D19DF0C}"/>
            </a:ext>
          </a:extLst>
        </xdr:cNvPr>
        <xdr:cNvSpPr/>
      </xdr:nvSpPr>
      <xdr:spPr>
        <a:xfrm rot="10800000">
          <a:off x="1485899" y="3787775"/>
          <a:ext cx="1039813" cy="1039813"/>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25</xdr:col>
      <xdr:colOff>142875</xdr:colOff>
      <xdr:row>32</xdr:row>
      <xdr:rowOff>80962</xdr:rowOff>
    </xdr:from>
    <xdr:to>
      <xdr:col>29</xdr:col>
      <xdr:colOff>0</xdr:colOff>
      <xdr:row>35</xdr:row>
      <xdr:rowOff>65086</xdr:rowOff>
    </xdr:to>
    <xdr:sp macro="" textlink="">
      <xdr:nvSpPr>
        <xdr:cNvPr id="18" name="Arco 17">
          <a:extLst>
            <a:ext uri="{FF2B5EF4-FFF2-40B4-BE49-F238E27FC236}">
              <a16:creationId xmlns:a16="http://schemas.microsoft.com/office/drawing/2014/main" id="{27090471-EE23-4DB7-A9EA-01D0F630A09A}"/>
            </a:ext>
          </a:extLst>
        </xdr:cNvPr>
        <xdr:cNvSpPr/>
      </xdr:nvSpPr>
      <xdr:spPr>
        <a:xfrm rot="10800000" flipH="1">
          <a:off x="4365625" y="4906962"/>
          <a:ext cx="492125" cy="436562"/>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26</xdr:col>
      <xdr:colOff>31750</xdr:colOff>
      <xdr:row>33</xdr:row>
      <xdr:rowOff>11112</xdr:rowOff>
    </xdr:from>
    <xdr:to>
      <xdr:col>28</xdr:col>
      <xdr:colOff>131763</xdr:colOff>
      <xdr:row>33</xdr:row>
      <xdr:rowOff>11112</xdr:rowOff>
    </xdr:to>
    <xdr:cxnSp macro="">
      <xdr:nvCxnSpPr>
        <xdr:cNvPr id="19" name="Connettore 2 18">
          <a:extLst>
            <a:ext uri="{FF2B5EF4-FFF2-40B4-BE49-F238E27FC236}">
              <a16:creationId xmlns:a16="http://schemas.microsoft.com/office/drawing/2014/main" id="{45F2DE94-543A-46FB-AD6E-F6E0109A4AF5}"/>
            </a:ext>
          </a:extLst>
        </xdr:cNvPr>
        <xdr:cNvCxnSpPr/>
      </xdr:nvCxnSpPr>
      <xdr:spPr>
        <a:xfrm>
          <a:off x="4413250" y="4987925"/>
          <a:ext cx="417513"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100013</xdr:colOff>
      <xdr:row>32</xdr:row>
      <xdr:rowOff>9525</xdr:rowOff>
    </xdr:from>
    <xdr:to>
      <xdr:col>29</xdr:col>
      <xdr:colOff>100013</xdr:colOff>
      <xdr:row>34</xdr:row>
      <xdr:rowOff>111125</xdr:rowOff>
    </xdr:to>
    <xdr:cxnSp macro="">
      <xdr:nvCxnSpPr>
        <xdr:cNvPr id="21" name="Connettore 2 20">
          <a:extLst>
            <a:ext uri="{FF2B5EF4-FFF2-40B4-BE49-F238E27FC236}">
              <a16:creationId xmlns:a16="http://schemas.microsoft.com/office/drawing/2014/main" id="{672606AA-72C9-4AAB-9573-50629E59AAE4}"/>
            </a:ext>
          </a:extLst>
        </xdr:cNvPr>
        <xdr:cNvCxnSpPr/>
      </xdr:nvCxnSpPr>
      <xdr:spPr>
        <a:xfrm>
          <a:off x="4957763" y="4835525"/>
          <a:ext cx="0" cy="403225"/>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55563</xdr:colOff>
      <xdr:row>29</xdr:row>
      <xdr:rowOff>66675</xdr:rowOff>
    </xdr:from>
    <xdr:to>
      <xdr:col>23</xdr:col>
      <xdr:colOff>0</xdr:colOff>
      <xdr:row>33</xdr:row>
      <xdr:rowOff>111130</xdr:rowOff>
    </xdr:to>
    <xdr:sp macro="" textlink="">
      <xdr:nvSpPr>
        <xdr:cNvPr id="4" name="Arco 3">
          <a:extLst>
            <a:ext uri="{FF2B5EF4-FFF2-40B4-BE49-F238E27FC236}">
              <a16:creationId xmlns:a16="http://schemas.microsoft.com/office/drawing/2014/main" id="{6C14C581-34AE-483F-8874-6DCDD2FC9CE8}"/>
            </a:ext>
          </a:extLst>
        </xdr:cNvPr>
        <xdr:cNvSpPr/>
      </xdr:nvSpPr>
      <xdr:spPr>
        <a:xfrm rot="5400000">
          <a:off x="3053554" y="4236247"/>
          <a:ext cx="647705" cy="1055687"/>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8</xdr:col>
      <xdr:colOff>57150</xdr:colOff>
      <xdr:row>32</xdr:row>
      <xdr:rowOff>17463</xdr:rowOff>
    </xdr:from>
    <xdr:to>
      <xdr:col>8</xdr:col>
      <xdr:colOff>57150</xdr:colOff>
      <xdr:row>35</xdr:row>
      <xdr:rowOff>142875</xdr:rowOff>
    </xdr:to>
    <xdr:cxnSp macro="">
      <xdr:nvCxnSpPr>
        <xdr:cNvPr id="9" name="Connettore 2 8">
          <a:extLst>
            <a:ext uri="{FF2B5EF4-FFF2-40B4-BE49-F238E27FC236}">
              <a16:creationId xmlns:a16="http://schemas.microsoft.com/office/drawing/2014/main" id="{AB6D9BD7-B78D-463F-8583-9BE2FBAA5699}"/>
            </a:ext>
          </a:extLst>
        </xdr:cNvPr>
        <xdr:cNvCxnSpPr/>
      </xdr:nvCxnSpPr>
      <xdr:spPr>
        <a:xfrm>
          <a:off x="1600200" y="4894263"/>
          <a:ext cx="0" cy="582612"/>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7937</xdr:colOff>
      <xdr:row>30</xdr:row>
      <xdr:rowOff>39687</xdr:rowOff>
    </xdr:from>
    <xdr:to>
      <xdr:col>22</xdr:col>
      <xdr:colOff>134936</xdr:colOff>
      <xdr:row>30</xdr:row>
      <xdr:rowOff>39687</xdr:rowOff>
    </xdr:to>
    <xdr:cxnSp macro="">
      <xdr:nvCxnSpPr>
        <xdr:cNvPr id="10" name="Connettore 2 9">
          <a:extLst>
            <a:ext uri="{FF2B5EF4-FFF2-40B4-BE49-F238E27FC236}">
              <a16:creationId xmlns:a16="http://schemas.microsoft.com/office/drawing/2014/main" id="{4CF378F8-0E78-4DB7-83F7-57AF0B355D74}"/>
            </a:ext>
          </a:extLst>
        </xdr:cNvPr>
        <xdr:cNvCxnSpPr/>
      </xdr:nvCxnSpPr>
      <xdr:spPr>
        <a:xfrm>
          <a:off x="2960687" y="4564062"/>
          <a:ext cx="920749" cy="0"/>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1588</xdr:colOff>
      <xdr:row>26</xdr:row>
      <xdr:rowOff>7938</xdr:rowOff>
    </xdr:from>
    <xdr:to>
      <xdr:col>16</xdr:col>
      <xdr:colOff>1588</xdr:colOff>
      <xdr:row>31</xdr:row>
      <xdr:rowOff>136526</xdr:rowOff>
    </xdr:to>
    <xdr:cxnSp macro="">
      <xdr:nvCxnSpPr>
        <xdr:cNvPr id="11" name="Connettore 2 10">
          <a:extLst>
            <a:ext uri="{FF2B5EF4-FFF2-40B4-BE49-F238E27FC236}">
              <a16:creationId xmlns:a16="http://schemas.microsoft.com/office/drawing/2014/main" id="{75F27007-8BE7-485A-9C91-6C9D9CDB5971}"/>
            </a:ext>
          </a:extLst>
        </xdr:cNvPr>
        <xdr:cNvCxnSpPr/>
      </xdr:nvCxnSpPr>
      <xdr:spPr>
        <a:xfrm>
          <a:off x="2795588" y="3929063"/>
          <a:ext cx="0" cy="882651"/>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9524</xdr:colOff>
      <xdr:row>29</xdr:row>
      <xdr:rowOff>100013</xdr:rowOff>
    </xdr:from>
    <xdr:to>
      <xdr:col>23</xdr:col>
      <xdr:colOff>134937</xdr:colOff>
      <xdr:row>33</xdr:row>
      <xdr:rowOff>111129</xdr:rowOff>
    </xdr:to>
    <xdr:sp macro="" textlink="">
      <xdr:nvSpPr>
        <xdr:cNvPr id="13" name="Arco 12">
          <a:extLst>
            <a:ext uri="{FF2B5EF4-FFF2-40B4-BE49-F238E27FC236}">
              <a16:creationId xmlns:a16="http://schemas.microsoft.com/office/drawing/2014/main" id="{9228443F-631A-49CB-9431-F8FCDFDDA8FC}"/>
            </a:ext>
          </a:extLst>
        </xdr:cNvPr>
        <xdr:cNvSpPr/>
      </xdr:nvSpPr>
      <xdr:spPr>
        <a:xfrm rot="5400000" flipV="1">
          <a:off x="3194048" y="4241802"/>
          <a:ext cx="614366" cy="1077913"/>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16</xdr:col>
      <xdr:colOff>34925</xdr:colOff>
      <xdr:row>21</xdr:row>
      <xdr:rowOff>149226</xdr:rowOff>
    </xdr:from>
    <xdr:to>
      <xdr:col>23</xdr:col>
      <xdr:colOff>1588</xdr:colOff>
      <xdr:row>26</xdr:row>
      <xdr:rowOff>9530</xdr:rowOff>
    </xdr:to>
    <xdr:sp macro="" textlink="">
      <xdr:nvSpPr>
        <xdr:cNvPr id="14" name="Arco 13">
          <a:extLst>
            <a:ext uri="{FF2B5EF4-FFF2-40B4-BE49-F238E27FC236}">
              <a16:creationId xmlns:a16="http://schemas.microsoft.com/office/drawing/2014/main" id="{3B3F2EC0-E792-4A97-B81D-A10AC46B02F3}"/>
            </a:ext>
          </a:extLst>
        </xdr:cNvPr>
        <xdr:cNvSpPr/>
      </xdr:nvSpPr>
      <xdr:spPr>
        <a:xfrm rot="16200000" flipV="1">
          <a:off x="3060699" y="3084515"/>
          <a:ext cx="614366" cy="1077913"/>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17</xdr:col>
      <xdr:colOff>9525</xdr:colOff>
      <xdr:row>22</xdr:row>
      <xdr:rowOff>4764</xdr:rowOff>
    </xdr:from>
    <xdr:to>
      <xdr:col>23</xdr:col>
      <xdr:colOff>112712</xdr:colOff>
      <xdr:row>26</xdr:row>
      <xdr:rowOff>49219</xdr:rowOff>
    </xdr:to>
    <xdr:sp macro="" textlink="">
      <xdr:nvSpPr>
        <xdr:cNvPr id="15" name="Arco 14">
          <a:extLst>
            <a:ext uri="{FF2B5EF4-FFF2-40B4-BE49-F238E27FC236}">
              <a16:creationId xmlns:a16="http://schemas.microsoft.com/office/drawing/2014/main" id="{93DA615C-FFCE-4DC7-88A1-1A41493A2DD0}"/>
            </a:ext>
          </a:extLst>
        </xdr:cNvPr>
        <xdr:cNvSpPr/>
      </xdr:nvSpPr>
      <xdr:spPr>
        <a:xfrm rot="16200000">
          <a:off x="3166266" y="3118648"/>
          <a:ext cx="647705" cy="1055687"/>
        </a:xfrm>
        <a:prstGeom prst="arc">
          <a:avLst>
            <a:gd name="adj1" fmla="val 16200000"/>
            <a:gd name="adj2" fmla="val 20938973"/>
          </a:avLst>
        </a:prstGeom>
      </xdr:spPr>
      <xdr:style>
        <a:lnRef idx="2">
          <a:schemeClr val="dk1"/>
        </a:lnRef>
        <a:fillRef idx="0">
          <a:schemeClr val="dk1"/>
        </a:fillRef>
        <a:effectRef idx="1">
          <a:schemeClr val="dk1"/>
        </a:effectRef>
        <a:fontRef idx="minor">
          <a:schemeClr val="tx1"/>
        </a:fontRef>
      </xdr:style>
      <xdr:txBody>
        <a:bodyPr vertOverflow="clip" horzOverflow="clip" rtlCol="0" anchor="t"/>
        <a:lstStyle/>
        <a:p>
          <a:pPr algn="l"/>
          <a:endParaRPr lang="it-IT" sz="1100"/>
        </a:p>
      </xdr:txBody>
    </xdr:sp>
    <xdr:clientData/>
  </xdr:twoCellAnchor>
  <xdr:twoCellAnchor>
    <xdr:from>
      <xdr:col>24</xdr:col>
      <xdr:colOff>3175</xdr:colOff>
      <xdr:row>24</xdr:row>
      <xdr:rowOff>9526</xdr:rowOff>
    </xdr:from>
    <xdr:to>
      <xdr:col>24</xdr:col>
      <xdr:colOff>3175</xdr:colOff>
      <xdr:row>31</xdr:row>
      <xdr:rowOff>134937</xdr:rowOff>
    </xdr:to>
    <xdr:cxnSp macro="">
      <xdr:nvCxnSpPr>
        <xdr:cNvPr id="16" name="Connettore 2 15">
          <a:extLst>
            <a:ext uri="{FF2B5EF4-FFF2-40B4-BE49-F238E27FC236}">
              <a16:creationId xmlns:a16="http://schemas.microsoft.com/office/drawing/2014/main" id="{F09F79C2-ABDB-4655-9C21-BE71873C6C11}"/>
            </a:ext>
          </a:extLst>
        </xdr:cNvPr>
        <xdr:cNvCxnSpPr/>
      </xdr:nvCxnSpPr>
      <xdr:spPr>
        <a:xfrm>
          <a:off x="4067175" y="3629026"/>
          <a:ext cx="0" cy="1181099"/>
        </a:xfrm>
        <a:prstGeom prst="straightConnector1">
          <a:avLst/>
        </a:prstGeom>
        <a:ln>
          <a:headEnd type="triangle"/>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W12" dT="2022-11-18T12:10:20.67" personId="{00000000-0000-0000-0000-000000000000}" id="{129AB5DB-479F-4EFC-98EC-258D17834F4C}">
    <text>0.975 if PSV, 0.62 if rupture disk</text>
  </threadedComment>
  <threadedComment ref="W13" dT="2022-11-18T12:11:18.37" personId="{00000000-0000-0000-0000-000000000000}" id="{018F514C-A9F2-41A1-B29E-08AE8AE11FE2}">
    <text>0.9 if there is rupture disk + PSV, otherwise 1</text>
  </threadedComment>
  <threadedComment ref="C14" dT="2022-11-18T08:50:37.48" personId="{00000000-0000-0000-0000-000000000000}" id="{BA2F7316-D7D7-42DC-98FB-2B58A9BE9641}">
    <text>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ext>
  </threadedComment>
</ThreadedComments>
</file>

<file path=xl/threadedComments/threadedComment2.xml><?xml version="1.0" encoding="utf-8"?>
<ThreadedComments xmlns="http://schemas.microsoft.com/office/spreadsheetml/2018/threadedcomments" xmlns:x="http://schemas.openxmlformats.org/spreadsheetml/2006/main">
  <threadedComment ref="W12" dT="2022-11-18T12:10:20.67" personId="{00000000-0000-0000-0000-000000000000}" id="{E2349FF1-0504-4BE5-8481-B1918EEF8AC5}">
    <text>0.975 if PSV, 0.62 if rupture disk</text>
  </threadedComment>
  <threadedComment ref="W13" dT="2022-11-18T12:11:18.37" personId="{00000000-0000-0000-0000-000000000000}" id="{216195C6-05E9-4102-AD3F-D90FE0FA6B4E}">
    <text>0.9 if there is rupture disk + PSV, otherwise 1</text>
  </threadedComment>
  <threadedComment ref="C14" dT="2022-11-18T08:50:37.48" personId="{00000000-0000-0000-0000-000000000000}" id="{DE33E8F1-139D-44DA-8DC8-CAC4E3668E28}">
    <text>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ext>
  </threadedComment>
</ThreadedComments>
</file>

<file path=xl/threadedComments/threadedComment3.xml><?xml version="1.0" encoding="utf-8"?>
<ThreadedComments xmlns="http://schemas.microsoft.com/office/spreadsheetml/2018/threadedcomments" xmlns:x="http://schemas.openxmlformats.org/spreadsheetml/2006/main">
  <threadedComment ref="W12" dT="2022-11-18T12:10:20.67" personId="{00000000-0000-0000-0000-000000000000}" id="{EA52E247-5082-472A-81F5-128537D43111}">
    <text>0.975 if PSV, 0.62 if rupture disk</text>
  </threadedComment>
  <threadedComment ref="W13" dT="2022-11-18T12:11:18.37" personId="{00000000-0000-0000-0000-000000000000}" id="{C82EA491-A0AC-427E-865C-FF24440C4DC2}">
    <text>0.9 if there is rupture disk + PSV, otherwise 1</text>
  </threadedComment>
  <threadedComment ref="C14" dT="2022-11-18T08:50:37.48" personId="{00000000-0000-0000-0000-000000000000}" id="{0C8437A0-6D36-4343-A226-A88700724A71}">
    <text>Typical values:
If unknown or bare vessel: 1
If there are depressurizing facilities: 1
If there are water application facilities on the bare vessel: 1
If insulated (Conductance&lt;20 W/m2k during fire): 0.3
If insulated (Conductance&lt;5.67 W/m2K during fire): 0.075
If vessel is covered with earth: 0.03</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703CB7-64CC-4068-9202-4278F9CFC8BD}">
  <sheetPr codeName="Foglio1">
    <pageSetUpPr fitToPage="1"/>
  </sheetPr>
  <dimension ref="B1:AQ71"/>
  <sheetViews>
    <sheetView tabSelected="1" view="pageLayout" topLeftCell="A37" zoomScale="120" zoomScaleNormal="100" zoomScalePageLayoutView="120" workbookViewId="0">
      <selection activeCell="B70" sqref="B70:AQ70"/>
    </sheetView>
  </sheetViews>
  <sheetFormatPr defaultRowHeight="15" x14ac:dyDescent="0.25"/>
  <cols>
    <col min="1" max="1" width="5.7109375" customWidth="1"/>
    <col min="2" max="33" width="2.28515625" customWidth="1"/>
    <col min="34" max="43" width="2.140625" customWidth="1"/>
  </cols>
  <sheetData>
    <row r="1" spans="2:43" ht="12" customHeight="1" thickBot="1" x14ac:dyDescent="0.3"/>
    <row r="2" spans="2:43" ht="12" customHeight="1" x14ac:dyDescent="0.25">
      <c r="B2" s="1"/>
      <c r="C2" s="2"/>
      <c r="D2" s="2"/>
      <c r="E2" s="2"/>
      <c r="F2" s="2"/>
      <c r="G2" s="2"/>
      <c r="H2" s="2"/>
      <c r="I2" s="2"/>
      <c r="J2" s="2"/>
      <c r="K2" s="2"/>
      <c r="L2" s="2"/>
      <c r="M2" s="2"/>
      <c r="N2" s="2"/>
      <c r="O2" s="2"/>
      <c r="P2" s="2"/>
      <c r="Q2" s="2"/>
      <c r="R2" s="2"/>
      <c r="S2" s="2"/>
      <c r="T2" s="3"/>
      <c r="U2" s="106" t="s">
        <v>0</v>
      </c>
      <c r="V2" s="107"/>
      <c r="W2" s="107"/>
      <c r="X2" s="110"/>
      <c r="Y2" s="110"/>
      <c r="Z2" s="110"/>
      <c r="AA2" s="110"/>
      <c r="AB2" s="110"/>
      <c r="AC2" s="110"/>
      <c r="AD2" s="110"/>
      <c r="AE2" s="111"/>
      <c r="AF2" s="114" t="s">
        <v>1</v>
      </c>
      <c r="AG2" s="115"/>
      <c r="AH2" s="115"/>
      <c r="AI2" s="115"/>
      <c r="AJ2" s="116"/>
      <c r="AK2" s="116"/>
      <c r="AL2" s="116"/>
      <c r="AM2" s="116"/>
      <c r="AN2" s="116"/>
      <c r="AO2" s="116"/>
      <c r="AP2" s="116"/>
      <c r="AQ2" s="117"/>
    </row>
    <row r="3" spans="2:43" ht="12" customHeight="1" x14ac:dyDescent="0.25">
      <c r="B3" s="4"/>
      <c r="C3" s="5"/>
      <c r="D3" s="5"/>
      <c r="E3" s="5"/>
      <c r="F3" s="5"/>
      <c r="G3" s="5"/>
      <c r="H3" s="5"/>
      <c r="I3" s="5"/>
      <c r="J3" s="5"/>
      <c r="K3" s="5"/>
      <c r="L3" s="5"/>
      <c r="M3" s="5"/>
      <c r="N3" s="5"/>
      <c r="O3" s="5"/>
      <c r="P3" s="5"/>
      <c r="Q3" s="5"/>
      <c r="R3" s="5"/>
      <c r="S3" s="5"/>
      <c r="T3" s="6"/>
      <c r="U3" s="108"/>
      <c r="V3" s="109"/>
      <c r="W3" s="109"/>
      <c r="X3" s="112"/>
      <c r="Y3" s="112"/>
      <c r="Z3" s="112"/>
      <c r="AA3" s="112"/>
      <c r="AB3" s="112"/>
      <c r="AC3" s="112"/>
      <c r="AD3" s="112"/>
      <c r="AE3" s="113"/>
      <c r="AF3" s="118" t="s">
        <v>2</v>
      </c>
      <c r="AG3" s="119"/>
      <c r="AH3" s="119"/>
      <c r="AI3" s="119"/>
      <c r="AJ3" s="120"/>
      <c r="AK3" s="120"/>
      <c r="AL3" s="120"/>
      <c r="AM3" s="120"/>
      <c r="AN3" s="120"/>
      <c r="AO3" s="120"/>
      <c r="AP3" s="120"/>
      <c r="AQ3" s="121"/>
    </row>
    <row r="4" spans="2:43" ht="12" customHeight="1" x14ac:dyDescent="0.25">
      <c r="B4" s="4"/>
      <c r="C4" s="5"/>
      <c r="D4" s="5"/>
      <c r="E4" s="5"/>
      <c r="F4" s="5"/>
      <c r="G4" s="5"/>
      <c r="H4" s="5"/>
      <c r="I4" s="5"/>
      <c r="J4" s="5"/>
      <c r="K4" s="5"/>
      <c r="L4" s="5"/>
      <c r="M4" s="5"/>
      <c r="N4" s="5"/>
      <c r="O4" s="5"/>
      <c r="P4" s="5"/>
      <c r="Q4" s="5"/>
      <c r="R4" s="5"/>
      <c r="S4" s="5"/>
      <c r="T4" s="6"/>
      <c r="U4" s="125" t="s">
        <v>3</v>
      </c>
      <c r="V4" s="126"/>
      <c r="W4" s="126"/>
      <c r="X4" s="129"/>
      <c r="Y4" s="129"/>
      <c r="Z4" s="129"/>
      <c r="AA4" s="129"/>
      <c r="AB4" s="129"/>
      <c r="AC4" s="129"/>
      <c r="AD4" s="129"/>
      <c r="AE4" s="130"/>
      <c r="AF4" s="7"/>
      <c r="AG4" s="5"/>
      <c r="AH4" s="5"/>
      <c r="AI4" s="5"/>
      <c r="AJ4" s="5"/>
      <c r="AK4" s="5"/>
      <c r="AL4" s="5"/>
      <c r="AM4" s="5"/>
      <c r="AN4" s="5"/>
      <c r="AO4" s="5"/>
      <c r="AP4" s="5"/>
      <c r="AQ4" s="8"/>
    </row>
    <row r="5" spans="2:43" ht="12" customHeight="1" thickBot="1" x14ac:dyDescent="0.3">
      <c r="B5" s="9"/>
      <c r="C5" s="10"/>
      <c r="D5" s="10"/>
      <c r="E5" s="10"/>
      <c r="F5" s="10"/>
      <c r="G5" s="10"/>
      <c r="H5" s="10"/>
      <c r="I5" s="10"/>
      <c r="J5" s="10"/>
      <c r="K5" s="10"/>
      <c r="L5" s="10"/>
      <c r="M5" s="10"/>
      <c r="N5" s="10"/>
      <c r="O5" s="10"/>
      <c r="P5" s="10"/>
      <c r="Q5" s="10"/>
      <c r="R5" s="10"/>
      <c r="S5" s="10"/>
      <c r="T5" s="11"/>
      <c r="U5" s="127"/>
      <c r="V5" s="128"/>
      <c r="W5" s="128"/>
      <c r="X5" s="131"/>
      <c r="Y5" s="131"/>
      <c r="Z5" s="131"/>
      <c r="AA5" s="131"/>
      <c r="AB5" s="131"/>
      <c r="AC5" s="131"/>
      <c r="AD5" s="131"/>
      <c r="AE5" s="132"/>
      <c r="AF5" s="12" t="s">
        <v>4</v>
      </c>
      <c r="AG5" s="10"/>
      <c r="AH5" s="10"/>
      <c r="AI5" s="13"/>
      <c r="AJ5" s="13"/>
      <c r="AK5" s="133">
        <v>1</v>
      </c>
      <c r="AL5" s="133"/>
      <c r="AM5" s="13"/>
      <c r="AN5" s="10" t="s">
        <v>5</v>
      </c>
      <c r="AO5" s="10"/>
      <c r="AP5" s="133">
        <v>1</v>
      </c>
      <c r="AQ5" s="134"/>
    </row>
    <row r="6" spans="2:43" ht="12" customHeight="1" x14ac:dyDescent="0.25">
      <c r="B6" s="135" t="s">
        <v>13</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9" t="s">
        <v>6</v>
      </c>
      <c r="AJ6" s="139"/>
      <c r="AK6" s="139"/>
      <c r="AL6" s="139"/>
      <c r="AM6" s="139"/>
      <c r="AN6" s="139"/>
      <c r="AO6" s="139"/>
      <c r="AP6" s="139"/>
      <c r="AQ6" s="140"/>
    </row>
    <row r="7" spans="2:43" ht="12" customHeight="1" thickBot="1" x14ac:dyDescent="0.3">
      <c r="B7" s="137"/>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41"/>
      <c r="AJ7" s="141"/>
      <c r="AK7" s="141"/>
      <c r="AL7" s="141"/>
      <c r="AM7" s="141"/>
      <c r="AN7" s="141"/>
      <c r="AO7" s="141"/>
      <c r="AP7" s="141"/>
      <c r="AQ7" s="142"/>
    </row>
    <row r="8" spans="2:43" ht="12" customHeight="1" x14ac:dyDescent="0.25">
      <c r="B8" s="14">
        <v>1</v>
      </c>
      <c r="C8" s="88" t="s">
        <v>14</v>
      </c>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90"/>
      <c r="AQ8" s="15"/>
    </row>
    <row r="9" spans="2:43" ht="12" customHeight="1" x14ac:dyDescent="0.25">
      <c r="B9" s="14">
        <v>2</v>
      </c>
      <c r="C9" s="45" t="s">
        <v>15</v>
      </c>
      <c r="D9" s="46"/>
      <c r="E9" s="46"/>
      <c r="F9" s="46"/>
      <c r="G9" s="46"/>
      <c r="H9" s="46"/>
      <c r="I9" s="46"/>
      <c r="J9" s="46" t="s">
        <v>7</v>
      </c>
      <c r="K9" s="46"/>
      <c r="L9" s="47" t="s">
        <v>16</v>
      </c>
      <c r="M9" s="47"/>
      <c r="N9" s="47"/>
      <c r="O9" s="94">
        <v>6</v>
      </c>
      <c r="P9" s="95"/>
      <c r="Q9" s="95"/>
      <c r="R9" s="95"/>
      <c r="S9" s="95"/>
      <c r="T9" s="95"/>
      <c r="U9" s="95"/>
      <c r="V9" s="96"/>
      <c r="W9" s="45" t="s">
        <v>19</v>
      </c>
      <c r="X9" s="46"/>
      <c r="Y9" s="46"/>
      <c r="Z9" s="46"/>
      <c r="AA9" s="46"/>
      <c r="AB9" s="46"/>
      <c r="AC9" s="46"/>
      <c r="AD9" s="46"/>
      <c r="AE9" s="46"/>
      <c r="AF9" s="47" t="s">
        <v>9</v>
      </c>
      <c r="AG9" s="47"/>
      <c r="AH9" s="47"/>
      <c r="AI9" s="103">
        <v>130</v>
      </c>
      <c r="AJ9" s="104"/>
      <c r="AK9" s="104"/>
      <c r="AL9" s="104"/>
      <c r="AM9" s="104"/>
      <c r="AN9" s="104"/>
      <c r="AO9" s="104"/>
      <c r="AP9" s="105"/>
      <c r="AQ9" s="16"/>
    </row>
    <row r="10" spans="2:43" ht="12" customHeight="1" x14ac:dyDescent="0.25">
      <c r="B10" s="14">
        <v>3</v>
      </c>
      <c r="C10" s="45" t="s">
        <v>17</v>
      </c>
      <c r="D10" s="46"/>
      <c r="E10" s="46"/>
      <c r="F10" s="46"/>
      <c r="G10" s="46"/>
      <c r="H10" s="46"/>
      <c r="I10" s="46"/>
      <c r="J10" s="46" t="s">
        <v>7</v>
      </c>
      <c r="K10" s="46"/>
      <c r="L10" s="47" t="s">
        <v>12</v>
      </c>
      <c r="M10" s="47"/>
      <c r="N10" s="47"/>
      <c r="O10" s="94">
        <v>21</v>
      </c>
      <c r="P10" s="95"/>
      <c r="Q10" s="95"/>
      <c r="R10" s="95"/>
      <c r="S10" s="95"/>
      <c r="T10" s="95"/>
      <c r="U10" s="95"/>
      <c r="V10" s="96"/>
      <c r="W10" s="45" t="s">
        <v>20</v>
      </c>
      <c r="X10" s="46"/>
      <c r="Y10" s="46"/>
      <c r="Z10" s="46"/>
      <c r="AA10" s="46"/>
      <c r="AB10" s="46"/>
      <c r="AC10" s="46"/>
      <c r="AD10" s="46"/>
      <c r="AE10" s="46"/>
      <c r="AF10" s="47" t="s">
        <v>21</v>
      </c>
      <c r="AG10" s="47"/>
      <c r="AH10" s="47"/>
      <c r="AI10" s="103">
        <v>500</v>
      </c>
      <c r="AJ10" s="104"/>
      <c r="AK10" s="104"/>
      <c r="AL10" s="104"/>
      <c r="AM10" s="104"/>
      <c r="AN10" s="104"/>
      <c r="AO10" s="104"/>
      <c r="AP10" s="105"/>
      <c r="AQ10" s="16"/>
    </row>
    <row r="11" spans="2:43" ht="12" customHeight="1" x14ac:dyDescent="0.25">
      <c r="B11" s="14">
        <v>4</v>
      </c>
      <c r="C11" s="45" t="s">
        <v>22</v>
      </c>
      <c r="D11" s="46"/>
      <c r="E11" s="46"/>
      <c r="F11" s="46"/>
      <c r="G11" s="46"/>
      <c r="H11" s="46"/>
      <c r="I11" s="46"/>
      <c r="J11" s="46"/>
      <c r="K11" s="46"/>
      <c r="L11" s="47" t="s">
        <v>23</v>
      </c>
      <c r="M11" s="47"/>
      <c r="N11" s="47"/>
      <c r="O11" s="94">
        <v>30</v>
      </c>
      <c r="P11" s="95"/>
      <c r="Q11" s="95"/>
      <c r="R11" s="95"/>
      <c r="S11" s="95"/>
      <c r="T11" s="95"/>
      <c r="U11" s="95"/>
      <c r="V11" s="96"/>
      <c r="W11" s="45" t="s">
        <v>52</v>
      </c>
      <c r="X11" s="46"/>
      <c r="Y11" s="46"/>
      <c r="Z11" s="46"/>
      <c r="AA11" s="46"/>
      <c r="AB11" s="46"/>
      <c r="AC11" s="46"/>
      <c r="AD11" s="46"/>
      <c r="AE11" s="46"/>
      <c r="AF11" s="47"/>
      <c r="AG11" s="47"/>
      <c r="AH11" s="47"/>
      <c r="AI11" s="94">
        <v>1</v>
      </c>
      <c r="AJ11" s="95"/>
      <c r="AK11" s="95"/>
      <c r="AL11" s="95"/>
      <c r="AM11" s="95"/>
      <c r="AN11" s="95"/>
      <c r="AO11" s="95"/>
      <c r="AP11" s="96"/>
      <c r="AQ11" s="16"/>
    </row>
    <row r="12" spans="2:43" ht="12" customHeight="1" x14ac:dyDescent="0.25">
      <c r="B12" s="14">
        <v>5</v>
      </c>
      <c r="C12" s="45" t="s">
        <v>24</v>
      </c>
      <c r="D12" s="46"/>
      <c r="E12" s="46"/>
      <c r="F12" s="46"/>
      <c r="G12" s="46"/>
      <c r="H12" s="46"/>
      <c r="I12" s="46"/>
      <c r="J12" s="46"/>
      <c r="K12" s="46"/>
      <c r="L12" s="47"/>
      <c r="M12" s="47"/>
      <c r="N12" s="47"/>
      <c r="O12" s="94">
        <v>1.3</v>
      </c>
      <c r="P12" s="95"/>
      <c r="Q12" s="95"/>
      <c r="R12" s="95"/>
      <c r="S12" s="95"/>
      <c r="T12" s="95"/>
      <c r="U12" s="95"/>
      <c r="V12" s="96"/>
      <c r="W12" s="45" t="s">
        <v>30</v>
      </c>
      <c r="X12" s="46"/>
      <c r="Y12" s="46"/>
      <c r="Z12" s="46"/>
      <c r="AA12" s="46"/>
      <c r="AB12" s="46"/>
      <c r="AC12" s="46"/>
      <c r="AD12" s="46"/>
      <c r="AE12" s="46"/>
      <c r="AF12" s="47"/>
      <c r="AG12" s="47"/>
      <c r="AH12" s="47"/>
      <c r="AI12" s="100">
        <v>0.97499999999999998</v>
      </c>
      <c r="AJ12" s="101"/>
      <c r="AK12" s="101"/>
      <c r="AL12" s="101"/>
      <c r="AM12" s="101"/>
      <c r="AN12" s="101"/>
      <c r="AO12" s="101"/>
      <c r="AP12" s="102"/>
      <c r="AQ12" s="16"/>
    </row>
    <row r="13" spans="2:43" ht="12" customHeight="1" x14ac:dyDescent="0.25">
      <c r="B13" s="14">
        <v>6</v>
      </c>
      <c r="C13" s="45" t="s">
        <v>31</v>
      </c>
      <c r="D13" s="46"/>
      <c r="E13" s="46"/>
      <c r="F13" s="46"/>
      <c r="G13" s="46"/>
      <c r="H13" s="46"/>
      <c r="I13" s="46"/>
      <c r="J13" s="46"/>
      <c r="K13" s="46"/>
      <c r="L13" s="47"/>
      <c r="M13" s="47"/>
      <c r="N13" s="47"/>
      <c r="O13" s="97">
        <v>1</v>
      </c>
      <c r="P13" s="98"/>
      <c r="Q13" s="98"/>
      <c r="R13" s="98"/>
      <c r="S13" s="98"/>
      <c r="T13" s="98"/>
      <c r="U13" s="98"/>
      <c r="V13" s="99"/>
      <c r="W13" s="45" t="s">
        <v>32</v>
      </c>
      <c r="X13" s="46"/>
      <c r="Y13" s="46"/>
      <c r="Z13" s="46"/>
      <c r="AA13" s="46"/>
      <c r="AB13" s="46"/>
      <c r="AC13" s="46"/>
      <c r="AD13" s="46"/>
      <c r="AE13" s="46"/>
      <c r="AF13" s="47"/>
      <c r="AG13" s="47"/>
      <c r="AH13" s="47"/>
      <c r="AI13" s="91">
        <v>1</v>
      </c>
      <c r="AJ13" s="92"/>
      <c r="AK13" s="92"/>
      <c r="AL13" s="92"/>
      <c r="AM13" s="92"/>
      <c r="AN13" s="92"/>
      <c r="AO13" s="92"/>
      <c r="AP13" s="93"/>
      <c r="AQ13" s="16"/>
    </row>
    <row r="14" spans="2:43" ht="12" customHeight="1" x14ac:dyDescent="0.25">
      <c r="B14" s="14">
        <v>7</v>
      </c>
      <c r="C14" s="45" t="s">
        <v>42</v>
      </c>
      <c r="D14" s="46"/>
      <c r="E14" s="46"/>
      <c r="F14" s="46"/>
      <c r="G14" s="46"/>
      <c r="H14" s="46"/>
      <c r="I14" s="46"/>
      <c r="J14" s="46"/>
      <c r="K14" s="46"/>
      <c r="L14" s="47"/>
      <c r="M14" s="47"/>
      <c r="N14" s="47"/>
      <c r="O14" s="94">
        <v>1</v>
      </c>
      <c r="P14" s="95"/>
      <c r="Q14" s="95"/>
      <c r="R14" s="95"/>
      <c r="S14" s="95"/>
      <c r="T14" s="95"/>
      <c r="U14" s="95"/>
      <c r="V14" s="96"/>
      <c r="W14" s="45" t="s">
        <v>43</v>
      </c>
      <c r="X14" s="46"/>
      <c r="Y14" s="46"/>
      <c r="Z14" s="46"/>
      <c r="AA14" s="46"/>
      <c r="AB14" s="46"/>
      <c r="AC14" s="46"/>
      <c r="AD14" s="46"/>
      <c r="AE14" s="46"/>
      <c r="AF14" s="47"/>
      <c r="AG14" s="47"/>
      <c r="AH14" s="47"/>
      <c r="AI14" s="97" t="s">
        <v>11</v>
      </c>
      <c r="AJ14" s="98"/>
      <c r="AK14" s="98"/>
      <c r="AL14" s="98"/>
      <c r="AM14" s="98"/>
      <c r="AN14" s="98"/>
      <c r="AO14" s="98"/>
      <c r="AP14" s="99"/>
      <c r="AQ14" s="16"/>
    </row>
    <row r="15" spans="2:43" ht="12" customHeight="1" x14ac:dyDescent="0.25">
      <c r="B15" s="14">
        <v>8</v>
      </c>
      <c r="C15" s="45" t="s">
        <v>48</v>
      </c>
      <c r="D15" s="46"/>
      <c r="E15" s="46"/>
      <c r="F15" s="46"/>
      <c r="G15" s="46"/>
      <c r="H15" s="46"/>
      <c r="I15" s="46"/>
      <c r="J15" s="46"/>
      <c r="K15" s="46"/>
      <c r="L15" s="47" t="s">
        <v>16</v>
      </c>
      <c r="M15" s="47"/>
      <c r="N15" s="47"/>
      <c r="O15" s="103">
        <v>0.35</v>
      </c>
      <c r="P15" s="104"/>
      <c r="Q15" s="104"/>
      <c r="R15" s="104"/>
      <c r="S15" s="104"/>
      <c r="T15" s="104"/>
      <c r="U15" s="104"/>
      <c r="V15" s="105"/>
      <c r="W15" s="17"/>
      <c r="X15" s="17"/>
      <c r="Y15" s="17"/>
      <c r="Z15" s="17"/>
      <c r="AA15" s="17"/>
      <c r="AB15" s="17"/>
      <c r="AC15" s="17"/>
      <c r="AD15" s="17"/>
      <c r="AE15" s="17"/>
      <c r="AF15" s="17"/>
      <c r="AG15" s="17"/>
      <c r="AH15" s="17"/>
      <c r="AI15" s="17"/>
      <c r="AJ15" s="17"/>
      <c r="AK15" s="17"/>
      <c r="AL15" s="17"/>
      <c r="AM15" s="17"/>
      <c r="AN15" s="17"/>
      <c r="AO15" s="17"/>
      <c r="AP15" s="17"/>
      <c r="AQ15" s="16"/>
    </row>
    <row r="16" spans="2:43" ht="12" customHeight="1" x14ac:dyDescent="0.25">
      <c r="B16" s="14">
        <v>9</v>
      </c>
      <c r="C16" s="122" t="s">
        <v>25</v>
      </c>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4"/>
      <c r="AQ16" s="16"/>
    </row>
    <row r="17" spans="2:43" ht="12" customHeight="1" x14ac:dyDescent="0.25">
      <c r="B17" s="14">
        <v>10</v>
      </c>
      <c r="C17" s="45" t="s">
        <v>26</v>
      </c>
      <c r="D17" s="46"/>
      <c r="E17" s="46"/>
      <c r="F17" s="46"/>
      <c r="G17" s="46"/>
      <c r="H17" s="46"/>
      <c r="I17" s="46"/>
      <c r="J17" s="46"/>
      <c r="K17" s="46"/>
      <c r="L17" s="47" t="s">
        <v>10</v>
      </c>
      <c r="M17" s="47"/>
      <c r="N17" s="47"/>
      <c r="O17" s="94">
        <v>4</v>
      </c>
      <c r="P17" s="95"/>
      <c r="Q17" s="95"/>
      <c r="R17" s="95"/>
      <c r="S17" s="95"/>
      <c r="T17" s="95"/>
      <c r="U17" s="95"/>
      <c r="V17" s="95"/>
      <c r="W17" s="45" t="s">
        <v>28</v>
      </c>
      <c r="X17" s="46"/>
      <c r="Y17" s="46"/>
      <c r="Z17" s="46"/>
      <c r="AA17" s="46"/>
      <c r="AB17" s="46"/>
      <c r="AC17" s="46"/>
      <c r="AD17" s="46"/>
      <c r="AE17" s="46"/>
      <c r="AF17" s="47" t="s">
        <v>10</v>
      </c>
      <c r="AG17" s="47"/>
      <c r="AH17" s="47"/>
      <c r="AI17" s="94">
        <v>5</v>
      </c>
      <c r="AJ17" s="95"/>
      <c r="AK17" s="95"/>
      <c r="AL17" s="95"/>
      <c r="AM17" s="95"/>
      <c r="AN17" s="95"/>
      <c r="AO17" s="95"/>
      <c r="AP17" s="95"/>
      <c r="AQ17" s="16"/>
    </row>
    <row r="18" spans="2:43" ht="12" customHeight="1" x14ac:dyDescent="0.25">
      <c r="B18" s="14">
        <v>11</v>
      </c>
      <c r="C18" s="45" t="s">
        <v>34</v>
      </c>
      <c r="D18" s="46"/>
      <c r="E18" s="46"/>
      <c r="F18" s="46"/>
      <c r="G18" s="46"/>
      <c r="H18" s="46"/>
      <c r="I18" s="46"/>
      <c r="J18" s="46"/>
      <c r="K18" s="46"/>
      <c r="L18" s="47" t="s">
        <v>10</v>
      </c>
      <c r="M18" s="47"/>
      <c r="N18" s="47"/>
      <c r="O18" s="94">
        <v>7.5</v>
      </c>
      <c r="P18" s="95"/>
      <c r="Q18" s="95"/>
      <c r="R18" s="95"/>
      <c r="S18" s="95"/>
      <c r="T18" s="95"/>
      <c r="U18" s="95"/>
      <c r="V18" s="95"/>
      <c r="W18" s="45" t="s">
        <v>29</v>
      </c>
      <c r="X18" s="46"/>
      <c r="Y18" s="46"/>
      <c r="Z18" s="46"/>
      <c r="AA18" s="46"/>
      <c r="AB18" s="46"/>
      <c r="AC18" s="46"/>
      <c r="AD18" s="46"/>
      <c r="AE18" s="46"/>
      <c r="AF18" s="47" t="s">
        <v>12</v>
      </c>
      <c r="AG18" s="47"/>
      <c r="AH18" s="47"/>
      <c r="AI18" s="94">
        <v>10</v>
      </c>
      <c r="AJ18" s="95"/>
      <c r="AK18" s="95"/>
      <c r="AL18" s="95"/>
      <c r="AM18" s="95"/>
      <c r="AN18" s="95"/>
      <c r="AO18" s="95"/>
      <c r="AP18" s="95"/>
      <c r="AQ18" s="16"/>
    </row>
    <row r="19" spans="2:43" ht="12" customHeight="1" x14ac:dyDescent="0.25">
      <c r="B19" s="14">
        <v>12</v>
      </c>
      <c r="C19" s="45" t="s">
        <v>27</v>
      </c>
      <c r="D19" s="46"/>
      <c r="E19" s="46"/>
      <c r="F19" s="46"/>
      <c r="G19" s="46"/>
      <c r="H19" s="46"/>
      <c r="I19" s="46"/>
      <c r="J19" s="46"/>
      <c r="K19" s="46"/>
      <c r="L19" s="47" t="s">
        <v>10</v>
      </c>
      <c r="M19" s="47"/>
      <c r="N19" s="47"/>
      <c r="O19" s="85">
        <v>3.5</v>
      </c>
      <c r="P19" s="86"/>
      <c r="Q19" s="86"/>
      <c r="R19" s="86"/>
      <c r="S19" s="86"/>
      <c r="T19" s="86"/>
      <c r="U19" s="86"/>
      <c r="V19" s="87"/>
      <c r="W19" s="17"/>
      <c r="X19" s="17"/>
      <c r="Y19" s="17"/>
      <c r="Z19" s="17"/>
      <c r="AA19" s="17"/>
      <c r="AB19" s="17"/>
      <c r="AC19" s="17"/>
      <c r="AD19" s="17"/>
      <c r="AE19" s="17"/>
      <c r="AF19" s="17"/>
      <c r="AG19" s="17"/>
      <c r="AH19" s="17"/>
      <c r="AI19" s="17"/>
      <c r="AJ19" s="17"/>
      <c r="AK19" s="17"/>
      <c r="AL19" s="17"/>
      <c r="AM19" s="17"/>
      <c r="AN19" s="17"/>
      <c r="AO19" s="17"/>
      <c r="AP19" s="17"/>
      <c r="AQ19" s="16"/>
    </row>
    <row r="20" spans="2:43" ht="12" customHeight="1" x14ac:dyDescent="0.25">
      <c r="B20" s="14">
        <v>13</v>
      </c>
      <c r="C20" s="17"/>
      <c r="D20" s="17"/>
      <c r="E20" s="17"/>
      <c r="F20" s="17"/>
      <c r="G20" s="17"/>
      <c r="H20" s="17"/>
      <c r="I20" s="17"/>
      <c r="J20" s="17"/>
      <c r="K20" s="17"/>
      <c r="L20" s="17"/>
      <c r="M20" s="17"/>
      <c r="N20" s="17"/>
      <c r="O20" s="17"/>
      <c r="P20" s="17"/>
      <c r="Q20" s="17"/>
      <c r="R20" s="17"/>
      <c r="S20" s="17"/>
      <c r="T20" s="17"/>
      <c r="U20" s="17"/>
      <c r="V20" s="17"/>
      <c r="W20" s="17"/>
      <c r="X20" s="20"/>
      <c r="Y20" s="20"/>
      <c r="Z20" s="20"/>
      <c r="AA20" s="20"/>
      <c r="AB20" s="20"/>
      <c r="AC20" s="20"/>
      <c r="AD20" s="20"/>
      <c r="AE20" s="20"/>
      <c r="AF20" s="20"/>
      <c r="AG20" s="20"/>
      <c r="AH20" s="20"/>
      <c r="AI20" s="20"/>
      <c r="AJ20" s="20"/>
      <c r="AK20" s="20"/>
      <c r="AL20" s="20"/>
      <c r="AM20" s="20"/>
      <c r="AN20" s="20"/>
      <c r="AO20" s="20"/>
      <c r="AP20" s="21"/>
      <c r="AQ20" s="16"/>
    </row>
    <row r="21" spans="2:43" ht="12" customHeight="1" x14ac:dyDescent="0.25">
      <c r="B21" s="14">
        <v>14</v>
      </c>
      <c r="C21" s="17"/>
      <c r="D21" s="17"/>
      <c r="E21" s="17"/>
      <c r="F21" s="17"/>
      <c r="G21" s="17"/>
      <c r="H21" s="17"/>
      <c r="I21" s="17"/>
      <c r="J21" s="17"/>
      <c r="K21" s="17"/>
      <c r="L21" s="17"/>
      <c r="M21" s="17"/>
      <c r="N21" s="17"/>
      <c r="O21" s="17"/>
      <c r="P21" s="17"/>
      <c r="Q21" s="17"/>
      <c r="R21" s="17"/>
      <c r="S21" s="17"/>
      <c r="T21" s="17"/>
      <c r="U21" s="17"/>
      <c r="V21" s="17"/>
      <c r="W21" s="17"/>
      <c r="X21" s="17"/>
      <c r="Y21" s="17"/>
      <c r="Z21" s="20"/>
      <c r="AA21" s="20"/>
      <c r="AB21" s="20"/>
      <c r="AC21" s="20"/>
      <c r="AD21" s="20"/>
      <c r="AE21" s="20"/>
      <c r="AF21" s="20"/>
      <c r="AG21" s="20"/>
      <c r="AH21" s="20"/>
      <c r="AI21" s="20"/>
      <c r="AJ21" s="20"/>
      <c r="AK21" s="20"/>
      <c r="AL21" s="20"/>
      <c r="AM21" s="20"/>
      <c r="AN21" s="20"/>
      <c r="AO21" s="20"/>
      <c r="AP21" s="21"/>
      <c r="AQ21" s="16"/>
    </row>
    <row r="22" spans="2:43" ht="12" customHeight="1" x14ac:dyDescent="0.25">
      <c r="B22" s="14">
        <v>15</v>
      </c>
      <c r="C22" s="17"/>
      <c r="D22" s="17"/>
      <c r="E22" s="17"/>
      <c r="F22" s="17"/>
      <c r="G22" s="17"/>
      <c r="H22" s="17"/>
      <c r="I22" s="17"/>
      <c r="J22" s="17"/>
      <c r="K22" s="17"/>
      <c r="L22" s="17"/>
      <c r="M22" s="17"/>
      <c r="N22" s="17"/>
      <c r="O22" s="17"/>
      <c r="P22" s="17"/>
      <c r="Q22" s="17"/>
      <c r="R22" s="17"/>
      <c r="S22" s="17"/>
      <c r="T22" s="17"/>
      <c r="U22" s="147">
        <f>O18</f>
        <v>7.5</v>
      </c>
      <c r="V22" s="147"/>
      <c r="W22" s="25" t="s">
        <v>10</v>
      </c>
      <c r="X22" s="20"/>
      <c r="Y22" s="20"/>
      <c r="Z22" s="20"/>
      <c r="AA22" s="20"/>
      <c r="AB22" s="20"/>
      <c r="AC22" s="20"/>
      <c r="AD22" s="20"/>
      <c r="AE22" s="20"/>
      <c r="AF22" s="20"/>
      <c r="AG22" s="20"/>
      <c r="AH22" s="20"/>
      <c r="AI22" s="20"/>
      <c r="AJ22" s="20"/>
      <c r="AK22" s="20"/>
      <c r="AL22" s="20"/>
      <c r="AM22" s="20"/>
      <c r="AN22" s="20"/>
      <c r="AO22" s="20"/>
      <c r="AP22" s="21"/>
      <c r="AQ22" s="16"/>
    </row>
    <row r="23" spans="2:43" ht="12" customHeight="1" thickBot="1" x14ac:dyDescent="0.3">
      <c r="B23" s="14">
        <v>16</v>
      </c>
      <c r="C23" s="17"/>
      <c r="D23" s="17"/>
      <c r="E23" s="17"/>
      <c r="F23" s="17"/>
      <c r="G23" s="17"/>
      <c r="H23" s="17"/>
      <c r="I23" s="17"/>
      <c r="J23" s="17"/>
      <c r="K23" s="17"/>
      <c r="L23" s="28"/>
      <c r="M23" s="17"/>
      <c r="N23" s="17"/>
      <c r="O23" s="17"/>
      <c r="P23" s="17"/>
      <c r="Q23" s="17"/>
      <c r="R23" s="17"/>
      <c r="S23" s="17"/>
      <c r="T23" s="17"/>
      <c r="U23" s="17"/>
      <c r="V23" s="20"/>
      <c r="W23" s="20"/>
      <c r="X23" s="20"/>
      <c r="Y23" s="20"/>
      <c r="Z23" s="20"/>
      <c r="AA23" s="20"/>
      <c r="AB23" s="20"/>
      <c r="AC23" s="20"/>
      <c r="AD23" s="20"/>
      <c r="AE23" s="20"/>
      <c r="AF23" s="29"/>
      <c r="AG23" s="20"/>
      <c r="AH23" s="20"/>
      <c r="AI23" s="20"/>
      <c r="AJ23" s="20"/>
      <c r="AK23" s="20"/>
      <c r="AL23" s="20"/>
      <c r="AM23" s="20"/>
      <c r="AN23" s="20"/>
      <c r="AO23" s="20"/>
      <c r="AP23" s="21"/>
      <c r="AQ23" s="16"/>
    </row>
    <row r="24" spans="2:43" ht="12" customHeight="1" x14ac:dyDescent="0.25">
      <c r="B24" s="14">
        <v>17</v>
      </c>
      <c r="C24" s="17"/>
      <c r="D24" s="17"/>
      <c r="E24" s="17"/>
      <c r="F24" s="17"/>
      <c r="G24" s="17"/>
      <c r="H24" s="17"/>
      <c r="I24" s="17"/>
      <c r="J24" s="17"/>
      <c r="K24" s="17"/>
      <c r="L24" s="24"/>
      <c r="M24" s="24"/>
      <c r="N24" s="24"/>
      <c r="O24" s="24"/>
      <c r="P24" s="24"/>
      <c r="Q24" s="24"/>
      <c r="R24" s="24"/>
      <c r="S24" s="24"/>
      <c r="T24" s="24"/>
      <c r="U24" s="24"/>
      <c r="V24" s="24"/>
      <c r="W24" s="24"/>
      <c r="X24" s="24"/>
      <c r="Y24" s="24"/>
      <c r="Z24" s="24"/>
      <c r="AA24" s="24"/>
      <c r="AB24" s="24"/>
      <c r="AC24" s="24"/>
      <c r="AD24" s="24"/>
      <c r="AE24" s="24"/>
      <c r="AF24" s="24"/>
      <c r="AG24" s="20"/>
      <c r="AH24" s="20"/>
      <c r="AI24" s="20"/>
      <c r="AJ24" s="20"/>
      <c r="AK24" s="20"/>
      <c r="AL24" s="20"/>
      <c r="AM24" s="20"/>
      <c r="AN24" s="20"/>
      <c r="AO24" s="20"/>
      <c r="AP24" s="21"/>
      <c r="AQ24" s="16"/>
    </row>
    <row r="25" spans="2:43" ht="12" customHeight="1" x14ac:dyDescent="0.25">
      <c r="B25" s="14">
        <v>18</v>
      </c>
      <c r="C25" s="17"/>
      <c r="D25" s="17"/>
      <c r="E25" s="17"/>
      <c r="F25" s="17"/>
      <c r="G25" s="17"/>
      <c r="H25" s="17"/>
      <c r="I25" s="17"/>
      <c r="J25" s="17"/>
      <c r="K25" s="17"/>
      <c r="L25" s="17"/>
      <c r="M25" s="17"/>
      <c r="N25" s="17"/>
      <c r="O25" s="17"/>
      <c r="P25" s="17"/>
      <c r="Q25" s="17"/>
      <c r="R25" s="17"/>
      <c r="S25" s="17"/>
      <c r="T25" s="17"/>
      <c r="U25" s="17"/>
      <c r="V25" s="20"/>
      <c r="W25" s="20"/>
      <c r="X25" s="20"/>
      <c r="Y25" s="20"/>
      <c r="Z25" s="20"/>
      <c r="AA25" s="20"/>
      <c r="AB25" s="20"/>
      <c r="AC25" s="20"/>
      <c r="AD25" s="20"/>
      <c r="AE25" s="20"/>
      <c r="AF25" s="20"/>
      <c r="AG25" s="20"/>
      <c r="AH25" s="20"/>
      <c r="AI25" s="20"/>
      <c r="AJ25" s="20"/>
      <c r="AK25" s="20"/>
      <c r="AL25" s="20"/>
      <c r="AM25" s="20"/>
      <c r="AN25" s="20"/>
      <c r="AO25" s="20"/>
      <c r="AP25" s="21"/>
      <c r="AQ25" s="16"/>
    </row>
    <row r="26" spans="2:43" ht="12" customHeight="1" x14ac:dyDescent="0.25">
      <c r="B26" s="14">
        <v>19</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20"/>
      <c r="AH26" s="20"/>
      <c r="AI26" s="20"/>
      <c r="AJ26" s="20"/>
      <c r="AK26" s="20"/>
      <c r="AL26" s="20"/>
      <c r="AM26" s="20"/>
      <c r="AN26" s="20"/>
      <c r="AO26" s="20"/>
      <c r="AP26" s="21"/>
      <c r="AQ26" s="16"/>
    </row>
    <row r="27" spans="2:43" ht="12" customHeight="1" x14ac:dyDescent="0.25">
      <c r="B27" s="14">
        <v>20</v>
      </c>
      <c r="C27" s="17"/>
      <c r="D27" s="17"/>
      <c r="E27" s="17"/>
      <c r="F27" s="17"/>
      <c r="G27" s="17"/>
      <c r="H27" s="17"/>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0"/>
      <c r="AK27" s="20"/>
      <c r="AL27" s="20"/>
      <c r="AM27" s="20"/>
      <c r="AN27" s="20"/>
      <c r="AO27" s="20"/>
      <c r="AP27" s="21"/>
      <c r="AQ27" s="16"/>
    </row>
    <row r="28" spans="2:43" ht="12" customHeight="1" x14ac:dyDescent="0.25">
      <c r="B28" s="14">
        <v>21</v>
      </c>
      <c r="C28" s="17"/>
      <c r="D28" s="17"/>
      <c r="E28" s="17"/>
      <c r="F28" s="17"/>
      <c r="G28" s="17"/>
      <c r="H28" s="17"/>
      <c r="I28" s="17"/>
      <c r="J28" s="17"/>
      <c r="K28" s="17"/>
      <c r="L28" s="17"/>
      <c r="M28" s="17"/>
      <c r="N28" s="17"/>
      <c r="O28" s="147">
        <f>O19</f>
        <v>3.5</v>
      </c>
      <c r="P28" s="147"/>
      <c r="Q28" s="5" t="s">
        <v>10</v>
      </c>
      <c r="R28" s="17"/>
      <c r="S28" s="17"/>
      <c r="T28" s="17"/>
      <c r="U28" s="147">
        <f>O17</f>
        <v>4</v>
      </c>
      <c r="V28" s="147"/>
      <c r="W28" s="25" t="s">
        <v>10</v>
      </c>
      <c r="X28" s="20"/>
      <c r="Y28" s="20"/>
      <c r="Z28" s="20"/>
      <c r="AA28" s="20"/>
      <c r="AB28" s="20"/>
      <c r="AC28" s="20"/>
      <c r="AD28" s="20"/>
      <c r="AE28" s="20"/>
      <c r="AF28" s="20"/>
      <c r="AG28" s="20"/>
      <c r="AH28" s="20"/>
      <c r="AI28" s="20"/>
      <c r="AJ28" s="20"/>
      <c r="AK28" s="20"/>
      <c r="AL28" s="20"/>
      <c r="AM28" s="20"/>
      <c r="AN28" s="20"/>
      <c r="AO28" s="20"/>
      <c r="AP28" s="21"/>
      <c r="AQ28" s="16"/>
    </row>
    <row r="29" spans="2:43" ht="12" customHeight="1" x14ac:dyDescent="0.25">
      <c r="B29" s="14">
        <v>22</v>
      </c>
      <c r="C29" s="17"/>
      <c r="D29" s="17"/>
      <c r="E29" s="17"/>
      <c r="F29" s="17"/>
      <c r="G29" s="17"/>
      <c r="H29" s="17"/>
      <c r="I29" s="17"/>
      <c r="J29" s="17"/>
      <c r="K29" s="17"/>
      <c r="L29" s="17"/>
      <c r="M29" s="17"/>
      <c r="N29" s="17"/>
      <c r="O29" s="17"/>
      <c r="P29" s="17"/>
      <c r="Q29" s="17"/>
      <c r="R29" s="17"/>
      <c r="S29" s="17"/>
      <c r="T29" s="17"/>
      <c r="U29" s="17"/>
      <c r="V29" s="20"/>
      <c r="W29" s="20"/>
      <c r="X29" s="20"/>
      <c r="Y29" s="20"/>
      <c r="Z29" s="20"/>
      <c r="AA29" s="20"/>
      <c r="AB29" s="20"/>
      <c r="AC29" s="20"/>
      <c r="AD29" s="20"/>
      <c r="AE29" s="20"/>
      <c r="AF29" s="20"/>
      <c r="AG29" s="20"/>
      <c r="AH29" s="20"/>
      <c r="AI29" s="20"/>
      <c r="AJ29" s="20"/>
      <c r="AK29" s="20"/>
      <c r="AL29" s="20"/>
      <c r="AM29" s="20"/>
      <c r="AN29" s="20"/>
      <c r="AO29" s="20"/>
      <c r="AP29" s="21"/>
      <c r="AQ29" s="16"/>
    </row>
    <row r="30" spans="2:43" ht="12" customHeight="1" x14ac:dyDescent="0.25">
      <c r="B30" s="14">
        <v>23</v>
      </c>
      <c r="C30" s="17"/>
      <c r="D30" s="17"/>
      <c r="E30" s="17"/>
      <c r="F30" s="17"/>
      <c r="G30" s="17"/>
      <c r="H30" s="17"/>
      <c r="I30" s="17"/>
      <c r="J30" s="17"/>
      <c r="K30" s="17"/>
      <c r="L30" s="17"/>
      <c r="M30" s="17"/>
      <c r="N30" s="17"/>
      <c r="O30" s="17"/>
      <c r="P30" s="17"/>
      <c r="Q30" s="17"/>
      <c r="R30" s="17"/>
      <c r="S30" s="17"/>
      <c r="T30" s="17"/>
      <c r="U30" s="17"/>
      <c r="V30" s="20"/>
      <c r="W30" s="20"/>
      <c r="X30" s="20"/>
      <c r="Y30" s="20"/>
      <c r="Z30" s="20"/>
      <c r="AA30" s="20"/>
      <c r="AB30" s="20"/>
      <c r="AC30" s="20"/>
      <c r="AD30" s="20"/>
      <c r="AE30" s="20"/>
      <c r="AF30" s="20"/>
      <c r="AG30" s="20"/>
      <c r="AH30" s="20"/>
      <c r="AI30" s="20"/>
      <c r="AJ30" s="20"/>
      <c r="AK30" s="20"/>
      <c r="AL30" s="20"/>
      <c r="AM30" s="20"/>
      <c r="AN30" s="20"/>
      <c r="AO30" s="20"/>
      <c r="AP30" s="21"/>
      <c r="AQ30" s="16"/>
    </row>
    <row r="31" spans="2:43" ht="12" customHeight="1" x14ac:dyDescent="0.25">
      <c r="B31" s="14">
        <v>24</v>
      </c>
      <c r="C31" s="17"/>
      <c r="D31" s="17"/>
      <c r="E31" s="17"/>
      <c r="F31" s="17"/>
      <c r="G31" s="17"/>
      <c r="H31" s="17"/>
      <c r="I31" s="17"/>
      <c r="J31" s="17"/>
      <c r="K31" s="17"/>
      <c r="L31" s="17"/>
      <c r="M31" s="17"/>
      <c r="N31" s="17"/>
      <c r="O31" s="17"/>
      <c r="P31" s="17"/>
      <c r="Q31" s="17"/>
      <c r="R31" s="17"/>
      <c r="S31" s="17"/>
      <c r="T31" s="17"/>
      <c r="U31" s="17"/>
      <c r="V31" s="20"/>
      <c r="W31" s="20"/>
      <c r="X31" s="20"/>
      <c r="Y31" s="20"/>
      <c r="Z31" s="20"/>
      <c r="AA31" s="20"/>
      <c r="AB31" s="20"/>
      <c r="AC31" s="20"/>
      <c r="AD31" s="20"/>
      <c r="AE31" s="20"/>
      <c r="AF31" s="20"/>
      <c r="AG31" s="20"/>
      <c r="AH31" s="20"/>
      <c r="AI31" s="20"/>
      <c r="AJ31" s="20"/>
      <c r="AK31" s="20"/>
      <c r="AL31" s="20"/>
      <c r="AM31" s="20"/>
      <c r="AN31" s="20"/>
      <c r="AO31" s="20"/>
      <c r="AP31" s="21"/>
      <c r="AQ31" s="16"/>
    </row>
    <row r="32" spans="2:43" ht="12" customHeight="1" thickBot="1" x14ac:dyDescent="0.3">
      <c r="B32" s="14">
        <v>25</v>
      </c>
      <c r="C32" s="17"/>
      <c r="D32" s="17"/>
      <c r="E32" s="17"/>
      <c r="F32" s="26"/>
      <c r="G32" s="26"/>
      <c r="H32" s="26"/>
      <c r="I32" s="26"/>
      <c r="J32" s="26"/>
      <c r="K32" s="26"/>
      <c r="L32" s="22"/>
      <c r="M32" s="22"/>
      <c r="N32" s="22"/>
      <c r="O32" s="22"/>
      <c r="P32" s="22"/>
      <c r="Q32" s="22"/>
      <c r="R32" s="22"/>
      <c r="S32" s="22"/>
      <c r="T32" s="22"/>
      <c r="U32" s="22"/>
      <c r="V32" s="22"/>
      <c r="W32" s="22"/>
      <c r="X32" s="22"/>
      <c r="Y32" s="22"/>
      <c r="Z32" s="22"/>
      <c r="AA32" s="22"/>
      <c r="AB32" s="22"/>
      <c r="AC32" s="22"/>
      <c r="AD32" s="22"/>
      <c r="AE32" s="22"/>
      <c r="AF32" s="22"/>
      <c r="AG32" s="20"/>
      <c r="AH32" s="20"/>
      <c r="AI32" s="20"/>
      <c r="AJ32" s="20"/>
      <c r="AK32" s="20"/>
      <c r="AL32" s="20"/>
      <c r="AM32" s="20"/>
      <c r="AN32" s="20"/>
      <c r="AO32" s="20"/>
      <c r="AP32" s="21"/>
      <c r="AQ32" s="16"/>
    </row>
    <row r="33" spans="2:43" ht="12" customHeight="1" x14ac:dyDescent="0.25">
      <c r="B33" s="14">
        <f>B32+1</f>
        <v>26</v>
      </c>
      <c r="C33" s="17"/>
      <c r="D33" s="17"/>
      <c r="E33" s="17"/>
      <c r="F33" s="17"/>
      <c r="G33" s="17"/>
      <c r="H33" s="17"/>
      <c r="I33" s="17"/>
      <c r="J33" s="17"/>
      <c r="K33" s="17"/>
      <c r="L33" s="17"/>
      <c r="M33" s="17"/>
      <c r="N33" s="17"/>
      <c r="O33" s="17"/>
      <c r="P33" s="17"/>
      <c r="Q33" s="17"/>
      <c r="R33" s="17"/>
      <c r="S33" s="17"/>
      <c r="T33" s="17"/>
      <c r="U33" s="17"/>
      <c r="V33" s="20"/>
      <c r="W33" s="20"/>
      <c r="X33" s="20"/>
      <c r="Y33" s="20"/>
      <c r="Z33" s="20"/>
      <c r="AA33" s="20"/>
      <c r="AB33" s="20"/>
      <c r="AC33" s="20"/>
      <c r="AD33" s="20"/>
      <c r="AE33" s="20"/>
      <c r="AF33" s="20"/>
      <c r="AG33" s="20"/>
      <c r="AH33" s="20"/>
      <c r="AI33" s="20"/>
      <c r="AJ33" s="20"/>
      <c r="AK33" s="20"/>
      <c r="AL33" s="20"/>
      <c r="AM33" s="20"/>
      <c r="AN33" s="20"/>
      <c r="AO33" s="20"/>
      <c r="AP33" s="21"/>
      <c r="AQ33" s="16"/>
    </row>
    <row r="34" spans="2:43" ht="12" customHeight="1" x14ac:dyDescent="0.25">
      <c r="B34" s="14">
        <f t="shared" ref="B34:B67" si="0">B33+1</f>
        <v>27</v>
      </c>
      <c r="C34" s="17"/>
      <c r="D34" s="17"/>
      <c r="E34" s="17"/>
      <c r="F34" s="17"/>
      <c r="G34" s="17"/>
      <c r="H34" s="17"/>
      <c r="I34" s="17"/>
      <c r="J34" s="17"/>
      <c r="K34" s="17"/>
      <c r="L34" s="17"/>
      <c r="M34" s="17"/>
      <c r="N34" s="17"/>
      <c r="O34" s="17"/>
      <c r="P34" s="17"/>
      <c r="Q34" s="17"/>
      <c r="R34" s="17"/>
      <c r="S34" s="17"/>
      <c r="T34" s="17"/>
      <c r="U34" s="17"/>
      <c r="V34" s="20"/>
      <c r="W34" s="20"/>
      <c r="X34" s="20"/>
      <c r="Y34" s="20"/>
      <c r="Z34" s="20"/>
      <c r="AA34" s="20"/>
      <c r="AB34" s="20"/>
      <c r="AC34" s="20"/>
      <c r="AD34" s="20"/>
      <c r="AE34" s="20"/>
      <c r="AF34" s="20"/>
      <c r="AG34" s="20"/>
      <c r="AH34" s="20"/>
      <c r="AI34" s="20"/>
      <c r="AJ34" s="20"/>
      <c r="AK34" s="20"/>
      <c r="AL34" s="20"/>
      <c r="AM34" s="20"/>
      <c r="AN34" s="20"/>
      <c r="AO34" s="20"/>
      <c r="AP34" s="21"/>
      <c r="AQ34" s="16"/>
    </row>
    <row r="35" spans="2:43" ht="12" customHeight="1" x14ac:dyDescent="0.25">
      <c r="B35" s="14">
        <f t="shared" si="0"/>
        <v>28</v>
      </c>
      <c r="C35" s="17"/>
      <c r="D35" s="17"/>
      <c r="E35" s="17"/>
      <c r="F35" s="17"/>
      <c r="G35" s="17"/>
      <c r="H35" s="17"/>
      <c r="I35" s="17"/>
      <c r="J35" s="17"/>
      <c r="K35" s="17"/>
      <c r="L35" s="17"/>
      <c r="M35" s="17"/>
      <c r="N35" s="17"/>
      <c r="O35" s="17"/>
      <c r="P35" s="17"/>
      <c r="Q35" s="17"/>
      <c r="R35" s="17"/>
      <c r="S35" s="17"/>
      <c r="T35" s="17"/>
      <c r="U35" s="17"/>
      <c r="V35" s="17"/>
      <c r="W35" s="17"/>
      <c r="X35" s="20"/>
      <c r="Y35" s="20"/>
      <c r="Z35" s="20"/>
      <c r="AA35" s="20"/>
      <c r="AB35" s="20"/>
      <c r="AC35" s="20"/>
      <c r="AD35" s="20"/>
      <c r="AE35" s="20"/>
      <c r="AF35" s="20"/>
      <c r="AG35" s="20"/>
      <c r="AH35" s="20"/>
      <c r="AI35" s="20"/>
      <c r="AJ35" s="20"/>
      <c r="AK35" s="20"/>
      <c r="AL35" s="20"/>
      <c r="AM35" s="20"/>
      <c r="AN35" s="20"/>
      <c r="AO35" s="20"/>
      <c r="AP35" s="21"/>
      <c r="AQ35" s="16"/>
    </row>
    <row r="36" spans="2:43" ht="12" customHeight="1" x14ac:dyDescent="0.25">
      <c r="B36" s="14">
        <f t="shared" si="0"/>
        <v>29</v>
      </c>
      <c r="C36" s="17"/>
      <c r="D36" s="17"/>
      <c r="E36" s="17"/>
      <c r="F36" s="27" t="s">
        <v>33</v>
      </c>
      <c r="G36" s="26"/>
      <c r="H36" s="26"/>
      <c r="I36" s="26"/>
      <c r="J36" s="146">
        <f>AI17</f>
        <v>5</v>
      </c>
      <c r="K36" s="146"/>
      <c r="L36" s="27" t="s">
        <v>10</v>
      </c>
      <c r="M36" s="26"/>
      <c r="N36" s="26"/>
      <c r="O36" s="26"/>
      <c r="P36" s="26"/>
      <c r="Q36" s="26"/>
      <c r="R36" s="26"/>
      <c r="S36" s="26"/>
      <c r="T36" s="26"/>
      <c r="U36" s="26"/>
      <c r="V36" s="26"/>
      <c r="W36" s="26"/>
      <c r="X36" s="26"/>
      <c r="Y36" s="26"/>
      <c r="Z36" s="26"/>
      <c r="AA36" s="26"/>
      <c r="AB36" s="26"/>
      <c r="AC36" s="26"/>
      <c r="AD36" s="26"/>
      <c r="AE36" s="26"/>
      <c r="AF36" s="26"/>
      <c r="AG36" s="26"/>
      <c r="AH36" s="26"/>
      <c r="AI36" s="26"/>
      <c r="AJ36" s="20"/>
      <c r="AK36" s="20"/>
      <c r="AL36" s="20"/>
      <c r="AM36" s="20"/>
      <c r="AN36" s="20"/>
      <c r="AO36" s="20"/>
      <c r="AP36" s="21"/>
      <c r="AQ36" s="16"/>
    </row>
    <row r="37" spans="2:43" ht="12" customHeight="1" x14ac:dyDescent="0.25">
      <c r="B37" s="14">
        <f t="shared" si="0"/>
        <v>30</v>
      </c>
      <c r="C37" s="17"/>
      <c r="D37" s="17"/>
      <c r="E37" s="17"/>
      <c r="F37" s="17"/>
      <c r="G37" s="17"/>
      <c r="H37" s="17"/>
      <c r="I37" s="17"/>
      <c r="J37" s="17"/>
      <c r="K37" s="17"/>
      <c r="L37" s="17"/>
      <c r="M37" s="17"/>
      <c r="N37" s="17"/>
      <c r="O37" s="17"/>
      <c r="P37" s="17"/>
      <c r="Q37" s="17"/>
      <c r="R37" s="17"/>
      <c r="S37" s="17"/>
      <c r="T37" s="17"/>
      <c r="U37" s="17"/>
      <c r="V37" s="17"/>
      <c r="W37" s="17"/>
      <c r="X37" s="20"/>
      <c r="Y37" s="20"/>
      <c r="Z37" s="20"/>
      <c r="AA37" s="20"/>
      <c r="AB37" s="20"/>
      <c r="AC37" s="20"/>
      <c r="AD37" s="20"/>
      <c r="AE37" s="20"/>
      <c r="AF37" s="20"/>
      <c r="AG37" s="20"/>
      <c r="AH37" s="20"/>
      <c r="AI37" s="20"/>
      <c r="AJ37" s="20"/>
      <c r="AK37" s="20"/>
      <c r="AL37" s="20"/>
      <c r="AM37" s="20"/>
      <c r="AN37" s="20"/>
      <c r="AO37" s="20"/>
      <c r="AP37" s="21"/>
      <c r="AQ37" s="16"/>
    </row>
    <row r="38" spans="2:43" ht="12" customHeight="1" x14ac:dyDescent="0.25">
      <c r="B38" s="14">
        <f t="shared" si="0"/>
        <v>31</v>
      </c>
      <c r="C38" s="17"/>
      <c r="D38" s="17"/>
      <c r="E38" s="17"/>
      <c r="F38" s="17"/>
      <c r="G38" s="17"/>
      <c r="H38" s="17"/>
      <c r="I38" s="17"/>
      <c r="J38" s="17"/>
      <c r="K38" s="17"/>
      <c r="L38" s="17"/>
      <c r="M38" s="17"/>
      <c r="N38" s="17"/>
      <c r="O38" s="17"/>
      <c r="P38" s="17"/>
      <c r="Q38" s="17"/>
      <c r="R38" s="17"/>
      <c r="S38" s="17"/>
      <c r="T38" s="17"/>
      <c r="U38" s="17"/>
      <c r="V38" s="17"/>
      <c r="W38" s="17"/>
      <c r="X38" s="20"/>
      <c r="Y38" s="20"/>
      <c r="Z38" s="20"/>
      <c r="AA38" s="20"/>
      <c r="AB38" s="20"/>
      <c r="AC38" s="20"/>
      <c r="AD38" s="20"/>
      <c r="AE38" s="20"/>
      <c r="AF38" s="20"/>
      <c r="AG38" s="20"/>
      <c r="AH38" s="20"/>
      <c r="AI38" s="20"/>
      <c r="AJ38" s="20"/>
      <c r="AK38" s="20"/>
      <c r="AL38" s="20"/>
      <c r="AM38" s="20"/>
      <c r="AN38" s="20"/>
      <c r="AO38" s="20"/>
      <c r="AP38" s="21"/>
      <c r="AQ38" s="16"/>
    </row>
    <row r="39" spans="2:43" ht="12" customHeight="1" x14ac:dyDescent="0.25">
      <c r="B39" s="14">
        <f t="shared" si="0"/>
        <v>32</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6"/>
    </row>
    <row r="40" spans="2:43" ht="12" customHeight="1" thickBot="1" x14ac:dyDescent="0.3">
      <c r="B40" s="14">
        <f t="shared" si="0"/>
        <v>33</v>
      </c>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6"/>
    </row>
    <row r="41" spans="2:43" ht="12" customHeight="1" x14ac:dyDescent="0.25">
      <c r="B41" s="14">
        <f t="shared" si="0"/>
        <v>34</v>
      </c>
      <c r="C41" s="88" t="s">
        <v>56</v>
      </c>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90"/>
      <c r="AQ41" s="16"/>
    </row>
    <row r="42" spans="2:43" ht="12" customHeight="1" x14ac:dyDescent="0.25">
      <c r="B42" s="14">
        <f t="shared" si="0"/>
        <v>35</v>
      </c>
      <c r="C42" s="45" t="s">
        <v>18</v>
      </c>
      <c r="D42" s="46"/>
      <c r="E42" s="46"/>
      <c r="F42" s="46"/>
      <c r="G42" s="46"/>
      <c r="H42" s="46"/>
      <c r="I42" s="46"/>
      <c r="J42" s="46"/>
      <c r="K42" s="46"/>
      <c r="L42" s="47" t="s">
        <v>16</v>
      </c>
      <c r="M42" s="47"/>
      <c r="N42" s="47"/>
      <c r="O42" s="51">
        <f>O9*(O10+100)/100</f>
        <v>7.26</v>
      </c>
      <c r="P42" s="52"/>
      <c r="Q42" s="52"/>
      <c r="R42" s="52"/>
      <c r="S42" s="52"/>
      <c r="T42" s="52"/>
      <c r="U42" s="52"/>
      <c r="V42" s="53"/>
      <c r="W42" s="148" t="s">
        <v>35</v>
      </c>
      <c r="X42" s="149"/>
      <c r="Y42" s="149"/>
      <c r="Z42" s="149"/>
      <c r="AA42" s="149"/>
      <c r="AB42" s="149"/>
      <c r="AC42" s="149"/>
      <c r="AD42" s="149"/>
      <c r="AE42" s="149"/>
      <c r="AF42" s="152" t="s">
        <v>10</v>
      </c>
      <c r="AG42" s="152"/>
      <c r="AH42" s="153"/>
      <c r="AI42" s="82">
        <f>IF(O19+AI17&lt;7.6,O19,7.6-AI17)</f>
        <v>2.5999999999999996</v>
      </c>
      <c r="AJ42" s="83"/>
      <c r="AK42" s="83"/>
      <c r="AL42" s="83"/>
      <c r="AM42" s="83"/>
      <c r="AN42" s="83"/>
      <c r="AO42" s="83"/>
      <c r="AP42" s="84"/>
      <c r="AQ42" s="16"/>
    </row>
    <row r="43" spans="2:43" ht="12" customHeight="1" x14ac:dyDescent="0.25">
      <c r="B43" s="14">
        <f t="shared" si="0"/>
        <v>36</v>
      </c>
      <c r="C43" s="45" t="s">
        <v>36</v>
      </c>
      <c r="D43" s="46"/>
      <c r="E43" s="46"/>
      <c r="F43" s="46"/>
      <c r="G43" s="46"/>
      <c r="H43" s="46"/>
      <c r="I43" s="46"/>
      <c r="J43" s="46"/>
      <c r="K43" s="46"/>
      <c r="L43" s="47"/>
      <c r="M43" s="47"/>
      <c r="N43" s="47"/>
      <c r="O43" s="51">
        <f>((O17/2)^2*ACOS(1-AI42/O17*2)-(O17/2-AI42)*SQRT(O17*AI42-AI42^2))/(PI()*O17^2/4)</f>
        <v>0.68808116760946347</v>
      </c>
      <c r="P43" s="52"/>
      <c r="Q43" s="52"/>
      <c r="R43" s="52"/>
      <c r="S43" s="52"/>
      <c r="T43" s="52"/>
      <c r="U43" s="52"/>
      <c r="V43" s="53"/>
      <c r="W43" s="150"/>
      <c r="X43" s="151"/>
      <c r="Y43" s="151"/>
      <c r="Z43" s="151"/>
      <c r="AA43" s="151"/>
      <c r="AB43" s="151"/>
      <c r="AC43" s="151"/>
      <c r="AD43" s="151"/>
      <c r="AE43" s="151"/>
      <c r="AF43" s="154"/>
      <c r="AG43" s="154"/>
      <c r="AH43" s="155"/>
      <c r="AI43" s="51"/>
      <c r="AJ43" s="52"/>
      <c r="AK43" s="52"/>
      <c r="AL43" s="52"/>
      <c r="AM43" s="52"/>
      <c r="AN43" s="52"/>
      <c r="AO43" s="52"/>
      <c r="AP43" s="53"/>
      <c r="AQ43" s="16"/>
    </row>
    <row r="44" spans="2:43" ht="12" customHeight="1" x14ac:dyDescent="0.25">
      <c r="B44" s="14">
        <f t="shared" si="0"/>
        <v>37</v>
      </c>
      <c r="C44" s="45" t="s">
        <v>66</v>
      </c>
      <c r="D44" s="46"/>
      <c r="E44" s="46"/>
      <c r="F44" s="46"/>
      <c r="G44" s="46"/>
      <c r="H44" s="46"/>
      <c r="I44" s="46"/>
      <c r="J44" s="46"/>
      <c r="K44" s="46"/>
      <c r="L44" s="47" t="s">
        <v>59</v>
      </c>
      <c r="M44" s="47"/>
      <c r="N44" s="47"/>
      <c r="O44" s="79">
        <f>PI()*O17*O19/2</f>
        <v>21.991148575128552</v>
      </c>
      <c r="P44" s="80"/>
      <c r="Q44" s="80"/>
      <c r="R44" s="80"/>
      <c r="S44" s="80"/>
      <c r="T44" s="80"/>
      <c r="U44" s="80"/>
      <c r="V44" s="81"/>
      <c r="W44" s="45" t="s">
        <v>38</v>
      </c>
      <c r="X44" s="46"/>
      <c r="Y44" s="46"/>
      <c r="Z44" s="46"/>
      <c r="AA44" s="46"/>
      <c r="AB44" s="46"/>
      <c r="AC44" s="46"/>
      <c r="AD44" s="46"/>
      <c r="AE44" s="46"/>
      <c r="AF44" s="47" t="s">
        <v>59</v>
      </c>
      <c r="AG44" s="47"/>
      <c r="AH44" s="47"/>
      <c r="AI44" s="79">
        <f>O17*O18*ACOS(1-AI42/O17*2)</f>
        <v>56.264669424308821</v>
      </c>
      <c r="AJ44" s="80"/>
      <c r="AK44" s="80"/>
      <c r="AL44" s="80"/>
      <c r="AM44" s="80"/>
      <c r="AN44" s="80"/>
      <c r="AO44" s="80"/>
      <c r="AP44" s="81"/>
      <c r="AQ44" s="16"/>
    </row>
    <row r="45" spans="2:43" ht="12" customHeight="1" x14ac:dyDescent="0.25">
      <c r="B45" s="14">
        <f t="shared" si="0"/>
        <v>38</v>
      </c>
      <c r="C45" s="45" t="s">
        <v>41</v>
      </c>
      <c r="D45" s="46"/>
      <c r="E45" s="46"/>
      <c r="F45" s="46"/>
      <c r="G45" s="46"/>
      <c r="H45" s="46"/>
      <c r="I45" s="46"/>
      <c r="J45" s="46"/>
      <c r="K45" s="46"/>
      <c r="L45" s="47" t="s">
        <v>37</v>
      </c>
      <c r="M45" s="47"/>
      <c r="N45" s="47"/>
      <c r="O45" s="79">
        <f>(2*O44+AI44)*AI18/100</f>
        <v>10.024696657456593</v>
      </c>
      <c r="P45" s="80"/>
      <c r="Q45" s="80"/>
      <c r="R45" s="80"/>
      <c r="S45" s="80"/>
      <c r="T45" s="80"/>
      <c r="U45" s="80"/>
      <c r="V45" s="81"/>
      <c r="W45" s="45" t="s">
        <v>39</v>
      </c>
      <c r="X45" s="46"/>
      <c r="Y45" s="46"/>
      <c r="Z45" s="46"/>
      <c r="AA45" s="46"/>
      <c r="AB45" s="46"/>
      <c r="AC45" s="46"/>
      <c r="AD45" s="46"/>
      <c r="AE45" s="46"/>
      <c r="AF45" s="47" t="s">
        <v>59</v>
      </c>
      <c r="AG45" s="47"/>
      <c r="AH45" s="47"/>
      <c r="AI45" s="79">
        <f>2*O44+AI44+O45</f>
        <v>110.27166323202252</v>
      </c>
      <c r="AJ45" s="80"/>
      <c r="AK45" s="80"/>
      <c r="AL45" s="80"/>
      <c r="AM45" s="80"/>
      <c r="AN45" s="80"/>
      <c r="AO45" s="80"/>
      <c r="AP45" s="81"/>
      <c r="AQ45" s="16"/>
    </row>
    <row r="46" spans="2:43" ht="12" customHeight="1" x14ac:dyDescent="0.25">
      <c r="B46" s="14">
        <f t="shared" si="0"/>
        <v>39</v>
      </c>
      <c r="C46" s="45" t="s">
        <v>44</v>
      </c>
      <c r="D46" s="46"/>
      <c r="E46" s="46"/>
      <c r="F46" s="46"/>
      <c r="G46" s="46"/>
      <c r="H46" s="46"/>
      <c r="I46" s="46"/>
      <c r="J46" s="46"/>
      <c r="K46" s="46"/>
      <c r="L46" s="47" t="s">
        <v>45</v>
      </c>
      <c r="M46" s="47"/>
      <c r="N46" s="47"/>
      <c r="O46" s="79">
        <f>IF(AI14="YES",37138,61013)*O14*AI45^0.82</f>
        <v>1756462.6954123629</v>
      </c>
      <c r="P46" s="80"/>
      <c r="Q46" s="80"/>
      <c r="R46" s="80"/>
      <c r="S46" s="80"/>
      <c r="T46" s="80"/>
      <c r="U46" s="80"/>
      <c r="V46" s="81"/>
      <c r="W46" s="45" t="s">
        <v>46</v>
      </c>
      <c r="X46" s="46"/>
      <c r="Y46" s="46"/>
      <c r="Z46" s="46"/>
      <c r="AA46" s="46"/>
      <c r="AB46" s="46"/>
      <c r="AC46" s="46"/>
      <c r="AD46" s="46"/>
      <c r="AE46" s="46"/>
      <c r="AF46" s="47" t="s">
        <v>7</v>
      </c>
      <c r="AG46" s="47"/>
      <c r="AH46" s="47"/>
      <c r="AI46" s="82">
        <f>O46/AI10</f>
        <v>3512.925390824726</v>
      </c>
      <c r="AJ46" s="83"/>
      <c r="AK46" s="83"/>
      <c r="AL46" s="83"/>
      <c r="AM46" s="83"/>
      <c r="AN46" s="83"/>
      <c r="AO46" s="83"/>
      <c r="AP46" s="84"/>
      <c r="AQ46" s="16"/>
    </row>
    <row r="47" spans="2:43" ht="12" customHeight="1" x14ac:dyDescent="0.25">
      <c r="B47" s="14">
        <f>B46+1</f>
        <v>40</v>
      </c>
      <c r="C47" s="45" t="s">
        <v>47</v>
      </c>
      <c r="D47" s="46"/>
      <c r="E47" s="46"/>
      <c r="F47" s="46"/>
      <c r="G47" s="46"/>
      <c r="H47" s="46"/>
      <c r="I47" s="46"/>
      <c r="J47" s="46"/>
      <c r="K47" s="46"/>
      <c r="L47" s="47" t="s">
        <v>8</v>
      </c>
      <c r="M47" s="47"/>
      <c r="N47" s="47"/>
      <c r="O47" s="51">
        <f>(2/(O12+1))^(O12/(O12-1))*(O9+1)</f>
        <v>3.8200941366984553</v>
      </c>
      <c r="P47" s="52"/>
      <c r="Q47" s="52"/>
      <c r="R47" s="52"/>
      <c r="S47" s="52"/>
      <c r="T47" s="52"/>
      <c r="U47" s="52"/>
      <c r="V47" s="53"/>
      <c r="W47" s="45" t="s">
        <v>49</v>
      </c>
      <c r="X47" s="46"/>
      <c r="Y47" s="46"/>
      <c r="Z47" s="46"/>
      <c r="AA47" s="46"/>
      <c r="AB47" s="46"/>
      <c r="AC47" s="46"/>
      <c r="AD47" s="46"/>
      <c r="AE47" s="46"/>
      <c r="AF47" s="47"/>
      <c r="AG47" s="47"/>
      <c r="AH47" s="47"/>
      <c r="AI47" s="79" t="str">
        <f>IF(O47&gt;(O15+1),"YES","NO")</f>
        <v>YES</v>
      </c>
      <c r="AJ47" s="80"/>
      <c r="AK47" s="80"/>
      <c r="AL47" s="80"/>
      <c r="AM47" s="80"/>
      <c r="AN47" s="80"/>
      <c r="AO47" s="80"/>
      <c r="AP47" s="81"/>
      <c r="AQ47" s="16"/>
    </row>
    <row r="48" spans="2:43" ht="12" customHeight="1" x14ac:dyDescent="0.25">
      <c r="B48" s="14">
        <f t="shared" si="0"/>
        <v>41</v>
      </c>
      <c r="C48" s="45" t="s">
        <v>50</v>
      </c>
      <c r="D48" s="46"/>
      <c r="E48" s="46"/>
      <c r="F48" s="46"/>
      <c r="G48" s="46"/>
      <c r="H48" s="46"/>
      <c r="I48" s="46"/>
      <c r="J48" s="46"/>
      <c r="K48" s="46"/>
      <c r="L48" s="47"/>
      <c r="M48" s="47"/>
      <c r="N48" s="47"/>
      <c r="O48" s="48">
        <f>IF(O12=1,0.024,0.03948*SQRT((O12*(2/(O12+1))^((O12+1)/(O12-1)))))</f>
        <v>2.6343517626989228E-2</v>
      </c>
      <c r="P48" s="49"/>
      <c r="Q48" s="49"/>
      <c r="R48" s="49"/>
      <c r="S48" s="49"/>
      <c r="T48" s="49"/>
      <c r="U48" s="49"/>
      <c r="V48" s="50"/>
      <c r="W48" s="45" t="s">
        <v>51</v>
      </c>
      <c r="X48" s="46"/>
      <c r="Y48" s="46"/>
      <c r="Z48" s="46"/>
      <c r="AA48" s="46"/>
      <c r="AB48" s="46"/>
      <c r="AC48" s="46"/>
      <c r="AD48" s="46"/>
      <c r="AE48" s="46"/>
      <c r="AF48" s="47" t="s">
        <v>60</v>
      </c>
      <c r="AG48" s="47"/>
      <c r="AH48" s="47"/>
      <c r="AI48" s="51">
        <f>(AI46/(O48*AI12*(O42+1)*100*O13*AI13))*SQRT((AI9+273.15)*AI11/O11)</f>
        <v>606.99232864689179</v>
      </c>
      <c r="AJ48" s="52"/>
      <c r="AK48" s="52"/>
      <c r="AL48" s="52"/>
      <c r="AM48" s="52"/>
      <c r="AN48" s="52"/>
      <c r="AO48" s="52"/>
      <c r="AP48" s="53"/>
      <c r="AQ48" s="16"/>
    </row>
    <row r="49" spans="2:43" ht="12" customHeight="1" x14ac:dyDescent="0.25">
      <c r="B49" s="14">
        <f t="shared" si="0"/>
        <v>42</v>
      </c>
      <c r="C49" s="45" t="s">
        <v>53</v>
      </c>
      <c r="D49" s="46"/>
      <c r="E49" s="46"/>
      <c r="F49" s="46"/>
      <c r="G49" s="46"/>
      <c r="H49" s="46"/>
      <c r="I49" s="46"/>
      <c r="J49" s="46"/>
      <c r="K49" s="46"/>
      <c r="L49" s="47"/>
      <c r="M49" s="47"/>
      <c r="N49" s="47"/>
      <c r="O49" s="48">
        <f>(O15+1)/(O9+1)</f>
        <v>0.19285714285714287</v>
      </c>
      <c r="P49" s="49"/>
      <c r="Q49" s="49"/>
      <c r="R49" s="49"/>
      <c r="S49" s="49"/>
      <c r="T49" s="49"/>
      <c r="U49" s="49"/>
      <c r="V49" s="50"/>
      <c r="W49" s="45" t="s">
        <v>54</v>
      </c>
      <c r="X49" s="46"/>
      <c r="Y49" s="46"/>
      <c r="Z49" s="46"/>
      <c r="AA49" s="46"/>
      <c r="AB49" s="46"/>
      <c r="AC49" s="46"/>
      <c r="AD49" s="46"/>
      <c r="AE49" s="46"/>
      <c r="AF49" s="47"/>
      <c r="AG49" s="47"/>
      <c r="AH49" s="47"/>
      <c r="AI49" s="51">
        <f>((O12/(O12-1)*O49^(2/O12))*(1-O49^((O12-1)/O12))/(1-O49))^0.5</f>
        <v>0.3672506378330968</v>
      </c>
      <c r="AJ49" s="52"/>
      <c r="AK49" s="52"/>
      <c r="AL49" s="52"/>
      <c r="AM49" s="52"/>
      <c r="AN49" s="52"/>
      <c r="AO49" s="52"/>
      <c r="AP49" s="53"/>
      <c r="AQ49" s="16"/>
    </row>
    <row r="50" spans="2:43" ht="12" customHeight="1" x14ac:dyDescent="0.25">
      <c r="B50" s="14">
        <f t="shared" si="0"/>
        <v>43</v>
      </c>
      <c r="C50" s="45" t="s">
        <v>55</v>
      </c>
      <c r="D50" s="46"/>
      <c r="E50" s="46"/>
      <c r="F50" s="46"/>
      <c r="G50" s="46"/>
      <c r="H50" s="46"/>
      <c r="I50" s="46"/>
      <c r="J50" s="46"/>
      <c r="K50" s="46"/>
      <c r="L50" s="47" t="s">
        <v>60</v>
      </c>
      <c r="M50" s="47"/>
      <c r="N50" s="47"/>
      <c r="O50" s="48">
        <f>(17.9*AI46/(AI49*AI12*AI13))*(((AI9+273.15)*AI11)/(O11*(O9+1)*100*(O9-O15)*100))^0.5</f>
        <v>1023.6564882592315</v>
      </c>
      <c r="P50" s="49"/>
      <c r="Q50" s="49"/>
      <c r="R50" s="49"/>
      <c r="S50" s="49"/>
      <c r="T50" s="49"/>
      <c r="U50" s="49"/>
      <c r="V50" s="50"/>
      <c r="W50" s="45"/>
      <c r="X50" s="46"/>
      <c r="Y50" s="46"/>
      <c r="Z50" s="46"/>
      <c r="AA50" s="46"/>
      <c r="AB50" s="46"/>
      <c r="AC50" s="46"/>
      <c r="AD50" s="46"/>
      <c r="AE50" s="46"/>
      <c r="AF50" s="47"/>
      <c r="AG50" s="47"/>
      <c r="AH50" s="47"/>
      <c r="AI50" s="51"/>
      <c r="AJ50" s="52"/>
      <c r="AK50" s="52"/>
      <c r="AL50" s="52"/>
      <c r="AM50" s="52"/>
      <c r="AN50" s="52"/>
      <c r="AO50" s="52"/>
      <c r="AP50" s="53"/>
      <c r="AQ50" s="16"/>
    </row>
    <row r="51" spans="2:43" ht="12" customHeight="1" thickBot="1" x14ac:dyDescent="0.3">
      <c r="B51" s="14">
        <f t="shared" si="0"/>
        <v>44</v>
      </c>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6"/>
    </row>
    <row r="52" spans="2:43" ht="12" customHeight="1" x14ac:dyDescent="0.25">
      <c r="B52" s="14">
        <f t="shared" si="0"/>
        <v>45</v>
      </c>
      <c r="C52" s="67" t="s">
        <v>57</v>
      </c>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9"/>
      <c r="AQ52" s="16"/>
    </row>
    <row r="53" spans="2:43" ht="12" customHeight="1" x14ac:dyDescent="0.25">
      <c r="B53" s="14">
        <f t="shared" si="0"/>
        <v>46</v>
      </c>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2"/>
      <c r="AQ53" s="16"/>
    </row>
    <row r="54" spans="2:43" ht="12" customHeight="1" x14ac:dyDescent="0.25">
      <c r="B54" s="14">
        <f t="shared" si="0"/>
        <v>47</v>
      </c>
      <c r="C54" s="77" t="s">
        <v>44</v>
      </c>
      <c r="D54" s="78"/>
      <c r="E54" s="78"/>
      <c r="F54" s="78"/>
      <c r="G54" s="78"/>
      <c r="H54" s="78"/>
      <c r="I54" s="78"/>
      <c r="J54" s="78"/>
      <c r="K54" s="78"/>
      <c r="L54" s="54" t="s">
        <v>45</v>
      </c>
      <c r="M54" s="54"/>
      <c r="N54" s="54"/>
      <c r="O54" s="55">
        <f>O46</f>
        <v>1756462.6954123629</v>
      </c>
      <c r="P54" s="56"/>
      <c r="Q54" s="56"/>
      <c r="R54" s="56"/>
      <c r="S54" s="56"/>
      <c r="T54" s="56"/>
      <c r="U54" s="56"/>
      <c r="V54" s="57"/>
      <c r="W54" s="73" t="s">
        <v>58</v>
      </c>
      <c r="X54" s="74"/>
      <c r="Y54" s="74"/>
      <c r="Z54" s="74"/>
      <c r="AA54" s="74"/>
      <c r="AB54" s="74"/>
      <c r="AC54" s="74"/>
      <c r="AD54" s="74"/>
      <c r="AE54" s="74"/>
      <c r="AF54" s="54" t="s">
        <v>62</v>
      </c>
      <c r="AG54" s="54"/>
      <c r="AH54" s="54"/>
      <c r="AI54" s="55">
        <f>IF(AI47="YES",AI48,O50)</f>
        <v>606.99232864689179</v>
      </c>
      <c r="AJ54" s="56"/>
      <c r="AK54" s="56"/>
      <c r="AL54" s="56"/>
      <c r="AM54" s="56"/>
      <c r="AN54" s="56"/>
      <c r="AO54" s="56"/>
      <c r="AP54" s="57"/>
      <c r="AQ54" s="16"/>
    </row>
    <row r="55" spans="2:43" ht="12" customHeight="1" x14ac:dyDescent="0.25">
      <c r="B55" s="14">
        <f t="shared" si="0"/>
        <v>48</v>
      </c>
      <c r="C55" s="58" t="s">
        <v>39</v>
      </c>
      <c r="D55" s="59"/>
      <c r="E55" s="59"/>
      <c r="F55" s="59"/>
      <c r="G55" s="59"/>
      <c r="H55" s="59"/>
      <c r="I55" s="59"/>
      <c r="J55" s="59"/>
      <c r="K55" s="59"/>
      <c r="L55" s="60" t="s">
        <v>61</v>
      </c>
      <c r="M55" s="60"/>
      <c r="N55" s="60"/>
      <c r="O55" s="61">
        <f>AI45</f>
        <v>110.27166323202252</v>
      </c>
      <c r="P55" s="62"/>
      <c r="Q55" s="62"/>
      <c r="R55" s="62"/>
      <c r="S55" s="62"/>
      <c r="T55" s="62"/>
      <c r="U55" s="62"/>
      <c r="V55" s="63"/>
      <c r="W55" s="75"/>
      <c r="X55" s="76"/>
      <c r="Y55" s="76"/>
      <c r="Z55" s="76"/>
      <c r="AA55" s="76"/>
      <c r="AB55" s="76"/>
      <c r="AC55" s="76"/>
      <c r="AD55" s="76"/>
      <c r="AE55" s="76"/>
      <c r="AF55" s="60" t="s">
        <v>76</v>
      </c>
      <c r="AG55" s="60"/>
      <c r="AH55" s="60"/>
      <c r="AI55" s="64">
        <f>AI54*0.0015500031</f>
        <v>0.94083999107890104</v>
      </c>
      <c r="AJ55" s="65"/>
      <c r="AK55" s="65"/>
      <c r="AL55" s="65"/>
      <c r="AM55" s="65"/>
      <c r="AN55" s="65"/>
      <c r="AO55" s="65"/>
      <c r="AP55" s="66"/>
      <c r="AQ55" s="16"/>
    </row>
    <row r="56" spans="2:43" ht="12" customHeight="1" x14ac:dyDescent="0.25">
      <c r="B56" s="14">
        <f t="shared" si="0"/>
        <v>49</v>
      </c>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6"/>
    </row>
    <row r="57" spans="2:43" ht="12" customHeight="1" x14ac:dyDescent="0.25">
      <c r="B57" s="14">
        <f t="shared" si="0"/>
        <v>50</v>
      </c>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6"/>
    </row>
    <row r="58" spans="2:43" ht="12" customHeight="1" x14ac:dyDescent="0.25">
      <c r="B58" s="14">
        <f t="shared" si="0"/>
        <v>51</v>
      </c>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6"/>
    </row>
    <row r="59" spans="2:43" ht="12" customHeight="1" x14ac:dyDescent="0.25">
      <c r="B59" s="14">
        <f t="shared" si="0"/>
        <v>52</v>
      </c>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6"/>
    </row>
    <row r="60" spans="2:43" ht="12" customHeight="1" x14ac:dyDescent="0.25">
      <c r="B60" s="14">
        <f>B59+1</f>
        <v>53</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6"/>
    </row>
    <row r="61" spans="2:43" ht="12" customHeight="1" x14ac:dyDescent="0.25">
      <c r="B61" s="14">
        <f>B60+1</f>
        <v>54</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6"/>
    </row>
    <row r="62" spans="2:43" ht="12" customHeight="1" x14ac:dyDescent="0.25">
      <c r="B62" s="14">
        <f t="shared" si="0"/>
        <v>55</v>
      </c>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6"/>
    </row>
    <row r="63" spans="2:43" ht="12" customHeight="1" x14ac:dyDescent="0.25">
      <c r="B63" s="14">
        <f t="shared" si="0"/>
        <v>56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6"/>
    </row>
    <row r="64" spans="2:43" ht="12" customHeight="1" x14ac:dyDescent="0.25">
      <c r="B64" s="14">
        <f t="shared" si="0"/>
        <v>57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6"/>
    </row>
    <row r="65" spans="2:43" ht="12" customHeight="1" x14ac:dyDescent="0.25">
      <c r="B65" s="14">
        <f t="shared" si="0"/>
        <v>58</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6"/>
    </row>
    <row r="66" spans="2:43" ht="12" customHeight="1" x14ac:dyDescent="0.25">
      <c r="B66" s="14">
        <f t="shared" si="0"/>
        <v>59</v>
      </c>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6"/>
    </row>
    <row r="67" spans="2:43" ht="12" customHeight="1" x14ac:dyDescent="0.25">
      <c r="B67" s="14">
        <f t="shared" si="0"/>
        <v>60</v>
      </c>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6"/>
    </row>
    <row r="68" spans="2:43" ht="12" customHeight="1" x14ac:dyDescent="0.25">
      <c r="B68" s="14">
        <f>B67+1</f>
        <v>61</v>
      </c>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6"/>
    </row>
    <row r="69" spans="2:43" ht="12" customHeight="1" x14ac:dyDescent="0.25">
      <c r="B69" s="18">
        <f>B68+1</f>
        <v>62</v>
      </c>
      <c r="C69" s="42"/>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4"/>
      <c r="AQ69" s="19"/>
    </row>
    <row r="70" spans="2:43" ht="12" customHeight="1" thickBot="1" x14ac:dyDescent="0.3">
      <c r="B70" s="143" t="s">
        <v>98</v>
      </c>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5"/>
    </row>
    <row r="71" spans="2:43" ht="12" customHeight="1" x14ac:dyDescent="0.25"/>
  </sheetData>
  <mergeCells count="139">
    <mergeCell ref="L54:N54"/>
    <mergeCell ref="O54:V54"/>
    <mergeCell ref="C50:K50"/>
    <mergeCell ref="L50:N50"/>
    <mergeCell ref="O50:V50"/>
    <mergeCell ref="W50:AE50"/>
    <mergeCell ref="AF50:AH50"/>
    <mergeCell ref="B70:AQ70"/>
    <mergeCell ref="C14:K14"/>
    <mergeCell ref="J36:K36"/>
    <mergeCell ref="U28:V28"/>
    <mergeCell ref="U22:V22"/>
    <mergeCell ref="O28:P28"/>
    <mergeCell ref="W42:AE43"/>
    <mergeCell ref="AF42:AH43"/>
    <mergeCell ref="C15:K15"/>
    <mergeCell ref="L15:N15"/>
    <mergeCell ref="O15:V15"/>
    <mergeCell ref="C17:K17"/>
    <mergeCell ref="C18:K18"/>
    <mergeCell ref="W17:AE17"/>
    <mergeCell ref="AF17:AH17"/>
    <mergeCell ref="O18:V18"/>
    <mergeCell ref="C43:K43"/>
    <mergeCell ref="C12:K12"/>
    <mergeCell ref="C13:K13"/>
    <mergeCell ref="C16:AP16"/>
    <mergeCell ref="C8:AP8"/>
    <mergeCell ref="C9:K9"/>
    <mergeCell ref="L9:N9"/>
    <mergeCell ref="O9:V9"/>
    <mergeCell ref="W9:AE9"/>
    <mergeCell ref="AF9:AH9"/>
    <mergeCell ref="AI9:AP9"/>
    <mergeCell ref="C11:K11"/>
    <mergeCell ref="L11:N11"/>
    <mergeCell ref="C10:K10"/>
    <mergeCell ref="L10:N10"/>
    <mergeCell ref="O10:V10"/>
    <mergeCell ref="W10:AE10"/>
    <mergeCell ref="AF10:AH10"/>
    <mergeCell ref="AI10:AP10"/>
    <mergeCell ref="U2:W3"/>
    <mergeCell ref="X2:AE3"/>
    <mergeCell ref="AF2:AI2"/>
    <mergeCell ref="AJ2:AQ2"/>
    <mergeCell ref="AF3:AI3"/>
    <mergeCell ref="AJ3:AQ3"/>
    <mergeCell ref="U4:W5"/>
    <mergeCell ref="X4:AE5"/>
    <mergeCell ref="AK5:AL5"/>
    <mergeCell ref="AP5:AQ5"/>
    <mergeCell ref="B6:AH7"/>
    <mergeCell ref="AI6:AQ7"/>
    <mergeCell ref="W18:AE18"/>
    <mergeCell ref="AF18:AH18"/>
    <mergeCell ref="AI18:AP18"/>
    <mergeCell ref="AI17:AP17"/>
    <mergeCell ref="AI42:AP42"/>
    <mergeCell ref="L17:N17"/>
    <mergeCell ref="O17:V17"/>
    <mergeCell ref="L18:N18"/>
    <mergeCell ref="O11:V11"/>
    <mergeCell ref="W11:AE11"/>
    <mergeCell ref="AF11:AH11"/>
    <mergeCell ref="AI11:AP11"/>
    <mergeCell ref="AI13:AP13"/>
    <mergeCell ref="L14:N14"/>
    <mergeCell ref="O14:V14"/>
    <mergeCell ref="W14:AE14"/>
    <mergeCell ref="AF14:AH14"/>
    <mergeCell ref="AI14:AP14"/>
    <mergeCell ref="L12:N12"/>
    <mergeCell ref="O12:V12"/>
    <mergeCell ref="W12:AE12"/>
    <mergeCell ref="AF12:AH12"/>
    <mergeCell ref="AI12:AP12"/>
    <mergeCell ref="L13:N13"/>
    <mergeCell ref="O13:V13"/>
    <mergeCell ref="W13:AE13"/>
    <mergeCell ref="AF13:AH13"/>
    <mergeCell ref="C45:K45"/>
    <mergeCell ref="L45:N45"/>
    <mergeCell ref="O45:V45"/>
    <mergeCell ref="W45:AE45"/>
    <mergeCell ref="AF45:AH45"/>
    <mergeCell ref="AI45:AP45"/>
    <mergeCell ref="C44:K44"/>
    <mergeCell ref="L44:N44"/>
    <mergeCell ref="O44:V44"/>
    <mergeCell ref="W44:AE44"/>
    <mergeCell ref="AF44:AH44"/>
    <mergeCell ref="AI44:AP44"/>
    <mergeCell ref="L43:N43"/>
    <mergeCell ref="O43:V43"/>
    <mergeCell ref="AI43:AP43"/>
    <mergeCell ref="C19:K19"/>
    <mergeCell ref="L19:N19"/>
    <mergeCell ref="O19:V19"/>
    <mergeCell ref="C41:AP41"/>
    <mergeCell ref="C42:K42"/>
    <mergeCell ref="L42:N42"/>
    <mergeCell ref="O42:V42"/>
    <mergeCell ref="C47:K47"/>
    <mergeCell ref="L47:N47"/>
    <mergeCell ref="O47:V47"/>
    <mergeCell ref="W47:AE47"/>
    <mergeCell ref="AF47:AH47"/>
    <mergeCell ref="AI47:AP47"/>
    <mergeCell ref="C46:K46"/>
    <mergeCell ref="L46:N46"/>
    <mergeCell ref="O46:V46"/>
    <mergeCell ref="W46:AE46"/>
    <mergeCell ref="AF46:AH46"/>
    <mergeCell ref="AI46:AP46"/>
    <mergeCell ref="C69:AP69"/>
    <mergeCell ref="C48:K48"/>
    <mergeCell ref="L48:N48"/>
    <mergeCell ref="O48:V48"/>
    <mergeCell ref="W48:AE48"/>
    <mergeCell ref="AF48:AH48"/>
    <mergeCell ref="AI48:AP48"/>
    <mergeCell ref="C49:K49"/>
    <mergeCell ref="L49:N49"/>
    <mergeCell ref="O49:V49"/>
    <mergeCell ref="W49:AE49"/>
    <mergeCell ref="AF49:AH49"/>
    <mergeCell ref="AI49:AP49"/>
    <mergeCell ref="AI50:AP50"/>
    <mergeCell ref="AF54:AH54"/>
    <mergeCell ref="AI54:AP54"/>
    <mergeCell ref="C55:K55"/>
    <mergeCell ref="L55:N55"/>
    <mergeCell ref="O55:V55"/>
    <mergeCell ref="AF55:AH55"/>
    <mergeCell ref="AI55:AP55"/>
    <mergeCell ref="C52:AP53"/>
    <mergeCell ref="W54:AE55"/>
    <mergeCell ref="C54:K54"/>
  </mergeCells>
  <dataValidations count="1">
    <dataValidation type="list" allowBlank="1" showInputMessage="1" showErrorMessage="1" sqref="AI14:AP14" xr:uid="{13140597-4050-4278-992D-4FD205120664}">
      <formula1>"YES,NO"</formula1>
    </dataValidation>
  </dataValidations>
  <pageMargins left="0" right="0" top="0.19685039370078741" bottom="0.19685039370078741" header="0" footer="0"/>
  <pageSetup paperSize="9"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30E8E6-9BCD-4E50-BEFE-9A07CE408DE0}">
  <sheetPr>
    <pageSetUpPr fitToPage="1"/>
  </sheetPr>
  <dimension ref="B1:AQ71"/>
  <sheetViews>
    <sheetView view="pageLayout" topLeftCell="A40" zoomScale="120" zoomScaleNormal="100" zoomScalePageLayoutView="120" workbookViewId="0">
      <selection activeCell="B70" sqref="B70:AQ70"/>
    </sheetView>
  </sheetViews>
  <sheetFormatPr defaultRowHeight="15" x14ac:dyDescent="0.25"/>
  <cols>
    <col min="1" max="1" width="5.7109375" customWidth="1"/>
    <col min="2" max="33" width="2.28515625" customWidth="1"/>
    <col min="34" max="43" width="2.140625" customWidth="1"/>
  </cols>
  <sheetData>
    <row r="1" spans="2:43" ht="12" customHeight="1" thickBot="1" x14ac:dyDescent="0.3"/>
    <row r="2" spans="2:43" ht="12" customHeight="1" x14ac:dyDescent="0.25">
      <c r="B2" s="1"/>
      <c r="C2" s="2"/>
      <c r="D2" s="2"/>
      <c r="E2" s="2"/>
      <c r="F2" s="2"/>
      <c r="G2" s="2"/>
      <c r="H2" s="2"/>
      <c r="I2" s="2"/>
      <c r="J2" s="2"/>
      <c r="K2" s="2"/>
      <c r="L2" s="2"/>
      <c r="M2" s="2"/>
      <c r="N2" s="2"/>
      <c r="O2" s="2"/>
      <c r="P2" s="2"/>
      <c r="Q2" s="2"/>
      <c r="R2" s="2"/>
      <c r="S2" s="2"/>
      <c r="T2" s="3"/>
      <c r="U2" s="106" t="s">
        <v>0</v>
      </c>
      <c r="V2" s="107"/>
      <c r="W2" s="107"/>
      <c r="X2" s="110"/>
      <c r="Y2" s="110"/>
      <c r="Z2" s="110"/>
      <c r="AA2" s="110"/>
      <c r="AB2" s="110"/>
      <c r="AC2" s="110"/>
      <c r="AD2" s="110"/>
      <c r="AE2" s="111"/>
      <c r="AF2" s="114" t="s">
        <v>1</v>
      </c>
      <c r="AG2" s="115"/>
      <c r="AH2" s="115"/>
      <c r="AI2" s="115"/>
      <c r="AJ2" s="116"/>
      <c r="AK2" s="116"/>
      <c r="AL2" s="116"/>
      <c r="AM2" s="116"/>
      <c r="AN2" s="116"/>
      <c r="AO2" s="116"/>
      <c r="AP2" s="116"/>
      <c r="AQ2" s="117"/>
    </row>
    <row r="3" spans="2:43" ht="12" customHeight="1" x14ac:dyDescent="0.25">
      <c r="B3" s="4"/>
      <c r="C3" s="5"/>
      <c r="D3" s="5"/>
      <c r="E3" s="5"/>
      <c r="F3" s="5"/>
      <c r="G3" s="5"/>
      <c r="H3" s="5"/>
      <c r="I3" s="5"/>
      <c r="J3" s="5"/>
      <c r="K3" s="5"/>
      <c r="L3" s="5"/>
      <c r="M3" s="5"/>
      <c r="N3" s="5"/>
      <c r="O3" s="5"/>
      <c r="P3" s="5"/>
      <c r="Q3" s="5"/>
      <c r="R3" s="5"/>
      <c r="S3" s="5"/>
      <c r="T3" s="6"/>
      <c r="U3" s="108"/>
      <c r="V3" s="109"/>
      <c r="W3" s="109"/>
      <c r="X3" s="112"/>
      <c r="Y3" s="112"/>
      <c r="Z3" s="112"/>
      <c r="AA3" s="112"/>
      <c r="AB3" s="112"/>
      <c r="AC3" s="112"/>
      <c r="AD3" s="112"/>
      <c r="AE3" s="113"/>
      <c r="AF3" s="118" t="s">
        <v>2</v>
      </c>
      <c r="AG3" s="119"/>
      <c r="AH3" s="119"/>
      <c r="AI3" s="119"/>
      <c r="AJ3" s="120"/>
      <c r="AK3" s="120"/>
      <c r="AL3" s="120"/>
      <c r="AM3" s="120"/>
      <c r="AN3" s="120"/>
      <c r="AO3" s="120"/>
      <c r="AP3" s="120"/>
      <c r="AQ3" s="121"/>
    </row>
    <row r="4" spans="2:43" ht="12" customHeight="1" x14ac:dyDescent="0.25">
      <c r="B4" s="4"/>
      <c r="C4" s="5"/>
      <c r="D4" s="5"/>
      <c r="E4" s="5"/>
      <c r="F4" s="5"/>
      <c r="G4" s="5"/>
      <c r="H4" s="5"/>
      <c r="I4" s="5"/>
      <c r="J4" s="5"/>
      <c r="K4" s="5"/>
      <c r="L4" s="5"/>
      <c r="M4" s="5"/>
      <c r="N4" s="5"/>
      <c r="O4" s="5"/>
      <c r="P4" s="5"/>
      <c r="Q4" s="5"/>
      <c r="R4" s="5"/>
      <c r="S4" s="5"/>
      <c r="T4" s="6"/>
      <c r="U4" s="125" t="s">
        <v>3</v>
      </c>
      <c r="V4" s="126"/>
      <c r="W4" s="126"/>
      <c r="X4" s="129"/>
      <c r="Y4" s="129"/>
      <c r="Z4" s="129"/>
      <c r="AA4" s="129"/>
      <c r="AB4" s="129"/>
      <c r="AC4" s="129"/>
      <c r="AD4" s="129"/>
      <c r="AE4" s="130"/>
      <c r="AF4" s="7"/>
      <c r="AG4" s="5"/>
      <c r="AH4" s="5"/>
      <c r="AI4" s="5"/>
      <c r="AJ4" s="5"/>
      <c r="AK4" s="5"/>
      <c r="AL4" s="5"/>
      <c r="AM4" s="5"/>
      <c r="AN4" s="5"/>
      <c r="AO4" s="5"/>
      <c r="AP4" s="5"/>
      <c r="AQ4" s="8"/>
    </row>
    <row r="5" spans="2:43" ht="12" customHeight="1" thickBot="1" x14ac:dyDescent="0.3">
      <c r="B5" s="9"/>
      <c r="C5" s="10"/>
      <c r="D5" s="10"/>
      <c r="E5" s="10"/>
      <c r="F5" s="10"/>
      <c r="G5" s="10"/>
      <c r="H5" s="10"/>
      <c r="I5" s="10"/>
      <c r="J5" s="10"/>
      <c r="K5" s="10"/>
      <c r="L5" s="10"/>
      <c r="M5" s="10"/>
      <c r="N5" s="10"/>
      <c r="O5" s="10"/>
      <c r="P5" s="10"/>
      <c r="Q5" s="10"/>
      <c r="R5" s="10"/>
      <c r="S5" s="10"/>
      <c r="T5" s="11"/>
      <c r="U5" s="127"/>
      <c r="V5" s="128"/>
      <c r="W5" s="128"/>
      <c r="X5" s="131"/>
      <c r="Y5" s="131"/>
      <c r="Z5" s="131"/>
      <c r="AA5" s="131"/>
      <c r="AB5" s="131"/>
      <c r="AC5" s="131"/>
      <c r="AD5" s="131"/>
      <c r="AE5" s="132"/>
      <c r="AF5" s="12" t="s">
        <v>4</v>
      </c>
      <c r="AG5" s="10"/>
      <c r="AH5" s="10"/>
      <c r="AI5" s="13"/>
      <c r="AJ5" s="13"/>
      <c r="AK5" s="133">
        <v>1</v>
      </c>
      <c r="AL5" s="133"/>
      <c r="AM5" s="13"/>
      <c r="AN5" s="10" t="s">
        <v>5</v>
      </c>
      <c r="AO5" s="10"/>
      <c r="AP5" s="133">
        <v>1</v>
      </c>
      <c r="AQ5" s="134"/>
    </row>
    <row r="6" spans="2:43" ht="12" customHeight="1" x14ac:dyDescent="0.25">
      <c r="B6" s="135" t="s">
        <v>13</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9" t="s">
        <v>6</v>
      </c>
      <c r="AJ6" s="139"/>
      <c r="AK6" s="139"/>
      <c r="AL6" s="139"/>
      <c r="AM6" s="139"/>
      <c r="AN6" s="139"/>
      <c r="AO6" s="139"/>
      <c r="AP6" s="139"/>
      <c r="AQ6" s="140"/>
    </row>
    <row r="7" spans="2:43" ht="12" customHeight="1" thickBot="1" x14ac:dyDescent="0.3">
      <c r="B7" s="137"/>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41"/>
      <c r="AJ7" s="141"/>
      <c r="AK7" s="141"/>
      <c r="AL7" s="141"/>
      <c r="AM7" s="141"/>
      <c r="AN7" s="141"/>
      <c r="AO7" s="141"/>
      <c r="AP7" s="141"/>
      <c r="AQ7" s="142"/>
    </row>
    <row r="8" spans="2:43" ht="12" customHeight="1" x14ac:dyDescent="0.25">
      <c r="B8" s="14">
        <v>1</v>
      </c>
      <c r="C8" s="88" t="s">
        <v>14</v>
      </c>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90"/>
      <c r="AQ8" s="15"/>
    </row>
    <row r="9" spans="2:43" ht="12" customHeight="1" x14ac:dyDescent="0.25">
      <c r="B9" s="14">
        <v>2</v>
      </c>
      <c r="C9" s="45" t="s">
        <v>15</v>
      </c>
      <c r="D9" s="46"/>
      <c r="E9" s="46"/>
      <c r="F9" s="46"/>
      <c r="G9" s="46"/>
      <c r="H9" s="46"/>
      <c r="I9" s="46"/>
      <c r="J9" s="46" t="s">
        <v>7</v>
      </c>
      <c r="K9" s="46"/>
      <c r="L9" s="47" t="s">
        <v>16</v>
      </c>
      <c r="M9" s="47"/>
      <c r="N9" s="47"/>
      <c r="O9" s="94">
        <v>6</v>
      </c>
      <c r="P9" s="95"/>
      <c r="Q9" s="95"/>
      <c r="R9" s="95"/>
      <c r="S9" s="95"/>
      <c r="T9" s="95"/>
      <c r="U9" s="95"/>
      <c r="V9" s="96"/>
      <c r="W9" s="45" t="s">
        <v>19</v>
      </c>
      <c r="X9" s="46"/>
      <c r="Y9" s="46"/>
      <c r="Z9" s="46"/>
      <c r="AA9" s="46"/>
      <c r="AB9" s="46"/>
      <c r="AC9" s="46"/>
      <c r="AD9" s="46"/>
      <c r="AE9" s="46"/>
      <c r="AF9" s="47" t="s">
        <v>9</v>
      </c>
      <c r="AG9" s="47"/>
      <c r="AH9" s="47"/>
      <c r="AI9" s="103">
        <v>130</v>
      </c>
      <c r="AJ9" s="104"/>
      <c r="AK9" s="104"/>
      <c r="AL9" s="104"/>
      <c r="AM9" s="104"/>
      <c r="AN9" s="104"/>
      <c r="AO9" s="104"/>
      <c r="AP9" s="105"/>
      <c r="AQ9" s="16"/>
    </row>
    <row r="10" spans="2:43" ht="12" customHeight="1" x14ac:dyDescent="0.25">
      <c r="B10" s="14">
        <v>3</v>
      </c>
      <c r="C10" s="45" t="s">
        <v>17</v>
      </c>
      <c r="D10" s="46"/>
      <c r="E10" s="46"/>
      <c r="F10" s="46"/>
      <c r="G10" s="46"/>
      <c r="H10" s="46"/>
      <c r="I10" s="46"/>
      <c r="J10" s="46" t="s">
        <v>7</v>
      </c>
      <c r="K10" s="46"/>
      <c r="L10" s="47" t="s">
        <v>12</v>
      </c>
      <c r="M10" s="47"/>
      <c r="N10" s="47"/>
      <c r="O10" s="94">
        <v>21</v>
      </c>
      <c r="P10" s="95"/>
      <c r="Q10" s="95"/>
      <c r="R10" s="95"/>
      <c r="S10" s="95"/>
      <c r="T10" s="95"/>
      <c r="U10" s="95"/>
      <c r="V10" s="96"/>
      <c r="W10" s="45" t="s">
        <v>20</v>
      </c>
      <c r="X10" s="46"/>
      <c r="Y10" s="46"/>
      <c r="Z10" s="46"/>
      <c r="AA10" s="46"/>
      <c r="AB10" s="46"/>
      <c r="AC10" s="46"/>
      <c r="AD10" s="46"/>
      <c r="AE10" s="46"/>
      <c r="AF10" s="47" t="s">
        <v>21</v>
      </c>
      <c r="AG10" s="47"/>
      <c r="AH10" s="47"/>
      <c r="AI10" s="103">
        <v>500</v>
      </c>
      <c r="AJ10" s="104"/>
      <c r="AK10" s="104"/>
      <c r="AL10" s="104"/>
      <c r="AM10" s="104"/>
      <c r="AN10" s="104"/>
      <c r="AO10" s="104"/>
      <c r="AP10" s="105"/>
      <c r="AQ10" s="16"/>
    </row>
    <row r="11" spans="2:43" ht="12" customHeight="1" x14ac:dyDescent="0.25">
      <c r="B11" s="14">
        <v>4</v>
      </c>
      <c r="C11" s="45" t="s">
        <v>22</v>
      </c>
      <c r="D11" s="46"/>
      <c r="E11" s="46"/>
      <c r="F11" s="46"/>
      <c r="G11" s="46"/>
      <c r="H11" s="46"/>
      <c r="I11" s="46"/>
      <c r="J11" s="46"/>
      <c r="K11" s="46"/>
      <c r="L11" s="47" t="s">
        <v>23</v>
      </c>
      <c r="M11" s="47"/>
      <c r="N11" s="47"/>
      <c r="O11" s="94">
        <v>30</v>
      </c>
      <c r="P11" s="95"/>
      <c r="Q11" s="95"/>
      <c r="R11" s="95"/>
      <c r="S11" s="95"/>
      <c r="T11" s="95"/>
      <c r="U11" s="95"/>
      <c r="V11" s="96"/>
      <c r="W11" s="45" t="s">
        <v>52</v>
      </c>
      <c r="X11" s="46"/>
      <c r="Y11" s="46"/>
      <c r="Z11" s="46"/>
      <c r="AA11" s="46"/>
      <c r="AB11" s="46"/>
      <c r="AC11" s="46"/>
      <c r="AD11" s="46"/>
      <c r="AE11" s="46"/>
      <c r="AF11" s="47"/>
      <c r="AG11" s="47"/>
      <c r="AH11" s="47"/>
      <c r="AI11" s="94">
        <v>1</v>
      </c>
      <c r="AJ11" s="95"/>
      <c r="AK11" s="95"/>
      <c r="AL11" s="95"/>
      <c r="AM11" s="95"/>
      <c r="AN11" s="95"/>
      <c r="AO11" s="95"/>
      <c r="AP11" s="96"/>
      <c r="AQ11" s="16"/>
    </row>
    <row r="12" spans="2:43" ht="12" customHeight="1" x14ac:dyDescent="0.25">
      <c r="B12" s="14">
        <v>5</v>
      </c>
      <c r="C12" s="45" t="s">
        <v>24</v>
      </c>
      <c r="D12" s="46"/>
      <c r="E12" s="46"/>
      <c r="F12" s="46"/>
      <c r="G12" s="46"/>
      <c r="H12" s="46"/>
      <c r="I12" s="46"/>
      <c r="J12" s="46"/>
      <c r="K12" s="46"/>
      <c r="L12" s="47"/>
      <c r="M12" s="47"/>
      <c r="N12" s="47"/>
      <c r="O12" s="94">
        <v>1.3</v>
      </c>
      <c r="P12" s="95"/>
      <c r="Q12" s="95"/>
      <c r="R12" s="95"/>
      <c r="S12" s="95"/>
      <c r="T12" s="95"/>
      <c r="U12" s="95"/>
      <c r="V12" s="96"/>
      <c r="W12" s="45" t="s">
        <v>30</v>
      </c>
      <c r="X12" s="46"/>
      <c r="Y12" s="46"/>
      <c r="Z12" s="46"/>
      <c r="AA12" s="46"/>
      <c r="AB12" s="46"/>
      <c r="AC12" s="46"/>
      <c r="AD12" s="46"/>
      <c r="AE12" s="46"/>
      <c r="AF12" s="47"/>
      <c r="AG12" s="47"/>
      <c r="AH12" s="47"/>
      <c r="AI12" s="100">
        <v>0.97499999999999998</v>
      </c>
      <c r="AJ12" s="101"/>
      <c r="AK12" s="101"/>
      <c r="AL12" s="101"/>
      <c r="AM12" s="101"/>
      <c r="AN12" s="101"/>
      <c r="AO12" s="101"/>
      <c r="AP12" s="102"/>
      <c r="AQ12" s="16"/>
    </row>
    <row r="13" spans="2:43" ht="12" customHeight="1" x14ac:dyDescent="0.25">
      <c r="B13" s="14">
        <v>6</v>
      </c>
      <c r="C13" s="45" t="s">
        <v>31</v>
      </c>
      <c r="D13" s="46"/>
      <c r="E13" s="46"/>
      <c r="F13" s="46"/>
      <c r="G13" s="46"/>
      <c r="H13" s="46"/>
      <c r="I13" s="46"/>
      <c r="J13" s="46"/>
      <c r="K13" s="46"/>
      <c r="L13" s="47"/>
      <c r="M13" s="47"/>
      <c r="N13" s="47"/>
      <c r="O13" s="97">
        <v>1</v>
      </c>
      <c r="P13" s="98"/>
      <c r="Q13" s="98"/>
      <c r="R13" s="98"/>
      <c r="S13" s="98"/>
      <c r="T13" s="98"/>
      <c r="U13" s="98"/>
      <c r="V13" s="99"/>
      <c r="W13" s="45" t="s">
        <v>32</v>
      </c>
      <c r="X13" s="46"/>
      <c r="Y13" s="46"/>
      <c r="Z13" s="46"/>
      <c r="AA13" s="46"/>
      <c r="AB13" s="46"/>
      <c r="AC13" s="46"/>
      <c r="AD13" s="46"/>
      <c r="AE13" s="46"/>
      <c r="AF13" s="47"/>
      <c r="AG13" s="47"/>
      <c r="AH13" s="47"/>
      <c r="AI13" s="91">
        <v>1</v>
      </c>
      <c r="AJ13" s="92"/>
      <c r="AK13" s="92"/>
      <c r="AL13" s="92"/>
      <c r="AM13" s="92"/>
      <c r="AN13" s="92"/>
      <c r="AO13" s="92"/>
      <c r="AP13" s="93"/>
      <c r="AQ13" s="16"/>
    </row>
    <row r="14" spans="2:43" ht="12" customHeight="1" x14ac:dyDescent="0.25">
      <c r="B14" s="14">
        <v>7</v>
      </c>
      <c r="C14" s="45" t="s">
        <v>42</v>
      </c>
      <c r="D14" s="46"/>
      <c r="E14" s="46"/>
      <c r="F14" s="46"/>
      <c r="G14" s="46"/>
      <c r="H14" s="46"/>
      <c r="I14" s="46"/>
      <c r="J14" s="46"/>
      <c r="K14" s="46"/>
      <c r="L14" s="47"/>
      <c r="M14" s="47"/>
      <c r="N14" s="47"/>
      <c r="O14" s="94">
        <v>1</v>
      </c>
      <c r="P14" s="95"/>
      <c r="Q14" s="95"/>
      <c r="R14" s="95"/>
      <c r="S14" s="95"/>
      <c r="T14" s="95"/>
      <c r="U14" s="95"/>
      <c r="V14" s="96"/>
      <c r="W14" s="45" t="s">
        <v>43</v>
      </c>
      <c r="X14" s="46"/>
      <c r="Y14" s="46"/>
      <c r="Z14" s="46"/>
      <c r="AA14" s="46"/>
      <c r="AB14" s="46"/>
      <c r="AC14" s="46"/>
      <c r="AD14" s="46"/>
      <c r="AE14" s="46"/>
      <c r="AF14" s="47"/>
      <c r="AG14" s="47"/>
      <c r="AH14" s="47"/>
      <c r="AI14" s="97" t="s">
        <v>11</v>
      </c>
      <c r="AJ14" s="98"/>
      <c r="AK14" s="98"/>
      <c r="AL14" s="98"/>
      <c r="AM14" s="98"/>
      <c r="AN14" s="98"/>
      <c r="AO14" s="98"/>
      <c r="AP14" s="99"/>
      <c r="AQ14" s="16"/>
    </row>
    <row r="15" spans="2:43" ht="12" customHeight="1" x14ac:dyDescent="0.25">
      <c r="B15" s="14">
        <v>8</v>
      </c>
      <c r="C15" s="45" t="s">
        <v>48</v>
      </c>
      <c r="D15" s="46"/>
      <c r="E15" s="46"/>
      <c r="F15" s="46"/>
      <c r="G15" s="46"/>
      <c r="H15" s="46"/>
      <c r="I15" s="46"/>
      <c r="J15" s="46"/>
      <c r="K15" s="46"/>
      <c r="L15" s="47" t="s">
        <v>16</v>
      </c>
      <c r="M15" s="47"/>
      <c r="N15" s="47"/>
      <c r="O15" s="103">
        <v>0.35</v>
      </c>
      <c r="P15" s="104"/>
      <c r="Q15" s="104"/>
      <c r="R15" s="104"/>
      <c r="S15" s="104"/>
      <c r="T15" s="104"/>
      <c r="U15" s="104"/>
      <c r="V15" s="105"/>
      <c r="W15" s="17"/>
      <c r="X15" s="17"/>
      <c r="Y15" s="17"/>
      <c r="Z15" s="17"/>
      <c r="AA15" s="17"/>
      <c r="AB15" s="17"/>
      <c r="AC15" s="17"/>
      <c r="AD15" s="17"/>
      <c r="AE15" s="17"/>
      <c r="AF15" s="17"/>
      <c r="AG15" s="17"/>
      <c r="AH15" s="17"/>
      <c r="AI15" s="17"/>
      <c r="AJ15" s="17"/>
      <c r="AK15" s="17"/>
      <c r="AL15" s="17"/>
      <c r="AM15" s="17"/>
      <c r="AN15" s="17"/>
      <c r="AO15" s="17"/>
      <c r="AP15" s="17"/>
      <c r="AQ15" s="16"/>
    </row>
    <row r="16" spans="2:43" ht="12" customHeight="1" x14ac:dyDescent="0.25">
      <c r="B16" s="14">
        <v>9</v>
      </c>
      <c r="C16" s="122" t="s">
        <v>25</v>
      </c>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4"/>
      <c r="AQ16" s="16"/>
    </row>
    <row r="17" spans="2:43" ht="12" customHeight="1" x14ac:dyDescent="0.25">
      <c r="B17" s="14">
        <v>10</v>
      </c>
      <c r="C17" s="45" t="s">
        <v>26</v>
      </c>
      <c r="D17" s="46"/>
      <c r="E17" s="46"/>
      <c r="F17" s="46"/>
      <c r="G17" s="46"/>
      <c r="H17" s="46"/>
      <c r="I17" s="46"/>
      <c r="J17" s="46"/>
      <c r="K17" s="46"/>
      <c r="L17" s="47" t="s">
        <v>10</v>
      </c>
      <c r="M17" s="47"/>
      <c r="N17" s="47"/>
      <c r="O17" s="94">
        <v>4</v>
      </c>
      <c r="P17" s="95"/>
      <c r="Q17" s="95"/>
      <c r="R17" s="95"/>
      <c r="S17" s="95"/>
      <c r="T17" s="95"/>
      <c r="U17" s="95"/>
      <c r="V17" s="95"/>
      <c r="W17" s="45" t="s">
        <v>28</v>
      </c>
      <c r="X17" s="46"/>
      <c r="Y17" s="46"/>
      <c r="Z17" s="46"/>
      <c r="AA17" s="46"/>
      <c r="AB17" s="46"/>
      <c r="AC17" s="46"/>
      <c r="AD17" s="46"/>
      <c r="AE17" s="46"/>
      <c r="AF17" s="47" t="s">
        <v>10</v>
      </c>
      <c r="AG17" s="47"/>
      <c r="AH17" s="47"/>
      <c r="AI17" s="94">
        <v>5</v>
      </c>
      <c r="AJ17" s="95"/>
      <c r="AK17" s="95"/>
      <c r="AL17" s="95"/>
      <c r="AM17" s="95"/>
      <c r="AN17" s="95"/>
      <c r="AO17" s="95"/>
      <c r="AP17" s="95"/>
      <c r="AQ17" s="16"/>
    </row>
    <row r="18" spans="2:43" ht="12" customHeight="1" x14ac:dyDescent="0.25">
      <c r="B18" s="14">
        <v>11</v>
      </c>
      <c r="C18" s="45" t="s">
        <v>34</v>
      </c>
      <c r="D18" s="46"/>
      <c r="E18" s="46"/>
      <c r="F18" s="46"/>
      <c r="G18" s="46"/>
      <c r="H18" s="46"/>
      <c r="I18" s="46"/>
      <c r="J18" s="46"/>
      <c r="K18" s="46"/>
      <c r="L18" s="47" t="s">
        <v>10</v>
      </c>
      <c r="M18" s="47"/>
      <c r="N18" s="47"/>
      <c r="O18" s="94">
        <v>7.5</v>
      </c>
      <c r="P18" s="95"/>
      <c r="Q18" s="95"/>
      <c r="R18" s="95"/>
      <c r="S18" s="95"/>
      <c r="T18" s="95"/>
      <c r="U18" s="95"/>
      <c r="V18" s="95"/>
      <c r="W18" s="45" t="s">
        <v>29</v>
      </c>
      <c r="X18" s="46"/>
      <c r="Y18" s="46"/>
      <c r="Z18" s="46"/>
      <c r="AA18" s="46"/>
      <c r="AB18" s="46"/>
      <c r="AC18" s="46"/>
      <c r="AD18" s="46"/>
      <c r="AE18" s="46"/>
      <c r="AF18" s="47" t="s">
        <v>12</v>
      </c>
      <c r="AG18" s="47"/>
      <c r="AH18" s="47"/>
      <c r="AI18" s="94">
        <v>10</v>
      </c>
      <c r="AJ18" s="95"/>
      <c r="AK18" s="95"/>
      <c r="AL18" s="95"/>
      <c r="AM18" s="95"/>
      <c r="AN18" s="95"/>
      <c r="AO18" s="95"/>
      <c r="AP18" s="95"/>
      <c r="AQ18" s="16"/>
    </row>
    <row r="19" spans="2:43" ht="12" customHeight="1" x14ac:dyDescent="0.25">
      <c r="B19" s="14">
        <v>12</v>
      </c>
      <c r="C19" s="45" t="s">
        <v>27</v>
      </c>
      <c r="D19" s="46"/>
      <c r="E19" s="46"/>
      <c r="F19" s="46"/>
      <c r="G19" s="46"/>
      <c r="H19" s="46"/>
      <c r="I19" s="46"/>
      <c r="J19" s="46"/>
      <c r="K19" s="46"/>
      <c r="L19" s="47" t="s">
        <v>10</v>
      </c>
      <c r="M19" s="47"/>
      <c r="N19" s="47"/>
      <c r="O19" s="94">
        <v>3.5</v>
      </c>
      <c r="P19" s="95"/>
      <c r="Q19" s="95"/>
      <c r="R19" s="95"/>
      <c r="S19" s="95"/>
      <c r="T19" s="95"/>
      <c r="U19" s="95"/>
      <c r="V19" s="95"/>
      <c r="W19" s="45" t="s">
        <v>64</v>
      </c>
      <c r="X19" s="46"/>
      <c r="Y19" s="46"/>
      <c r="Z19" s="46"/>
      <c r="AA19" s="46"/>
      <c r="AB19" s="46"/>
      <c r="AC19" s="46"/>
      <c r="AD19" s="46"/>
      <c r="AE19" s="46"/>
      <c r="AF19" s="47" t="s">
        <v>10</v>
      </c>
      <c r="AG19" s="47"/>
      <c r="AH19" s="47"/>
      <c r="AI19" s="94">
        <v>0.5</v>
      </c>
      <c r="AJ19" s="95"/>
      <c r="AK19" s="95"/>
      <c r="AL19" s="95"/>
      <c r="AM19" s="95"/>
      <c r="AN19" s="95"/>
      <c r="AO19" s="95"/>
      <c r="AP19" s="95"/>
      <c r="AQ19" s="16"/>
    </row>
    <row r="20" spans="2:43" ht="12" customHeight="1" x14ac:dyDescent="0.25">
      <c r="B20" s="14">
        <v>13</v>
      </c>
      <c r="C20" s="45" t="s">
        <v>63</v>
      </c>
      <c r="D20" s="46"/>
      <c r="E20" s="46"/>
      <c r="F20" s="46"/>
      <c r="G20" s="46"/>
      <c r="H20" s="46"/>
      <c r="I20" s="46"/>
      <c r="J20" s="46"/>
      <c r="K20" s="46"/>
      <c r="L20" s="47" t="s">
        <v>10</v>
      </c>
      <c r="M20" s="47"/>
      <c r="N20" s="47"/>
      <c r="O20" s="85">
        <v>0.5</v>
      </c>
      <c r="P20" s="86"/>
      <c r="Q20" s="86"/>
      <c r="R20" s="86"/>
      <c r="S20" s="86"/>
      <c r="T20" s="86"/>
      <c r="U20" s="86"/>
      <c r="V20" s="87"/>
      <c r="W20" s="17"/>
      <c r="X20" s="17"/>
      <c r="Y20" s="17"/>
      <c r="Z20" s="17"/>
      <c r="AA20" s="17"/>
      <c r="AB20" s="17"/>
      <c r="AC20" s="17"/>
      <c r="AD20" s="17"/>
      <c r="AE20" s="17"/>
      <c r="AF20" s="17"/>
      <c r="AG20" s="17"/>
      <c r="AH20" s="17"/>
      <c r="AI20" s="17"/>
      <c r="AJ20" s="17"/>
      <c r="AK20" s="17"/>
      <c r="AL20" s="17"/>
      <c r="AM20" s="17"/>
      <c r="AN20" s="17"/>
      <c r="AO20" s="17"/>
      <c r="AP20" s="17"/>
      <c r="AQ20" s="16"/>
    </row>
    <row r="21" spans="2:43" ht="12" customHeight="1" x14ac:dyDescent="0.25">
      <c r="B21" s="14">
        <v>14</v>
      </c>
      <c r="C21" s="17"/>
      <c r="D21" s="17"/>
      <c r="E21" s="17"/>
      <c r="F21" s="17"/>
      <c r="G21" s="17"/>
      <c r="H21" s="17"/>
      <c r="I21" s="17"/>
      <c r="J21" s="17"/>
      <c r="K21" s="17"/>
      <c r="L21" s="17"/>
      <c r="M21" s="17"/>
      <c r="N21" s="17"/>
      <c r="O21" s="17"/>
      <c r="P21" s="17"/>
      <c r="Q21" s="17"/>
      <c r="R21" s="17"/>
      <c r="S21" s="17"/>
      <c r="T21" s="17"/>
      <c r="U21" s="17"/>
      <c r="V21" s="17"/>
      <c r="W21" s="17"/>
      <c r="X21" s="17"/>
      <c r="Y21" s="17"/>
      <c r="Z21" s="20"/>
      <c r="AA21" s="20"/>
      <c r="AB21" s="20"/>
      <c r="AC21" s="20"/>
      <c r="AD21" s="20"/>
      <c r="AE21" s="20"/>
      <c r="AF21" s="20"/>
      <c r="AG21" s="20"/>
      <c r="AH21" s="20"/>
      <c r="AI21" s="20"/>
      <c r="AJ21" s="20"/>
      <c r="AK21" s="20"/>
      <c r="AL21" s="20"/>
      <c r="AM21" s="20"/>
      <c r="AN21" s="20"/>
      <c r="AO21" s="20"/>
      <c r="AP21" s="21"/>
      <c r="AQ21" s="16"/>
    </row>
    <row r="22" spans="2:43" ht="12" customHeight="1" x14ac:dyDescent="0.25">
      <c r="B22" s="14">
        <v>15</v>
      </c>
      <c r="C22" s="17"/>
      <c r="D22" s="17"/>
      <c r="E22" s="17"/>
      <c r="F22" s="17"/>
      <c r="G22" s="17"/>
      <c r="H22" s="17"/>
      <c r="I22" s="17"/>
      <c r="J22" s="17"/>
      <c r="K22" s="17"/>
      <c r="L22" s="17"/>
      <c r="M22" s="17"/>
      <c r="N22" s="17"/>
      <c r="O22" s="17"/>
      <c r="P22" s="17"/>
      <c r="Q22" s="17"/>
      <c r="R22" s="17"/>
      <c r="S22" s="17"/>
      <c r="T22" s="17"/>
      <c r="U22" s="147">
        <f>O18</f>
        <v>7.5</v>
      </c>
      <c r="V22" s="147"/>
      <c r="W22" s="25" t="s">
        <v>10</v>
      </c>
      <c r="X22" s="20"/>
      <c r="Y22" s="20"/>
      <c r="Z22" s="20"/>
      <c r="AA22" s="20"/>
      <c r="AB22" s="20"/>
      <c r="AC22" s="20"/>
      <c r="AD22" s="20"/>
      <c r="AE22" s="20"/>
      <c r="AF22" s="20"/>
      <c r="AG22" s="20"/>
      <c r="AH22" s="20"/>
      <c r="AI22" s="20"/>
      <c r="AJ22" s="20"/>
      <c r="AK22" s="20"/>
      <c r="AL22" s="20"/>
      <c r="AM22" s="20"/>
      <c r="AN22" s="20"/>
      <c r="AO22" s="20"/>
      <c r="AP22" s="21"/>
      <c r="AQ22" s="16"/>
    </row>
    <row r="23" spans="2:43" ht="12" customHeight="1" thickBot="1" x14ac:dyDescent="0.3">
      <c r="B23" s="14">
        <v>16</v>
      </c>
      <c r="C23" s="17"/>
      <c r="D23" s="17"/>
      <c r="E23" s="17"/>
      <c r="F23" s="17"/>
      <c r="G23" s="17"/>
      <c r="H23" s="17"/>
      <c r="I23" s="17"/>
      <c r="J23" s="17"/>
      <c r="K23" s="17"/>
      <c r="L23" s="28"/>
      <c r="M23" s="17"/>
      <c r="N23" s="17"/>
      <c r="O23" s="17"/>
      <c r="P23" s="17"/>
      <c r="Q23" s="17"/>
      <c r="R23" s="17"/>
      <c r="S23" s="17"/>
      <c r="T23" s="17"/>
      <c r="U23" s="17"/>
      <c r="V23" s="20"/>
      <c r="W23" s="20"/>
      <c r="X23" s="20"/>
      <c r="Y23" s="20"/>
      <c r="Z23" s="20"/>
      <c r="AA23" s="20"/>
      <c r="AB23" s="20"/>
      <c r="AC23" s="20"/>
      <c r="AD23" s="20"/>
      <c r="AE23" s="20"/>
      <c r="AF23" s="29"/>
      <c r="AG23" s="20"/>
      <c r="AH23" s="20"/>
      <c r="AI23" s="20"/>
      <c r="AJ23" s="20"/>
      <c r="AK23" s="20"/>
      <c r="AL23" s="20"/>
      <c r="AM23" s="20"/>
      <c r="AN23" s="20"/>
      <c r="AO23" s="20"/>
      <c r="AP23" s="21"/>
      <c r="AQ23" s="16"/>
    </row>
    <row r="24" spans="2:43" ht="12" customHeight="1" x14ac:dyDescent="0.25">
      <c r="B24" s="14">
        <v>17</v>
      </c>
      <c r="C24" s="17"/>
      <c r="D24" s="17"/>
      <c r="E24" s="17"/>
      <c r="F24" s="17"/>
      <c r="G24" s="17"/>
      <c r="H24" s="17"/>
      <c r="I24" s="17"/>
      <c r="J24" s="17"/>
      <c r="K24" s="17"/>
      <c r="L24" s="24"/>
      <c r="M24" s="24"/>
      <c r="N24" s="24"/>
      <c r="O24" s="24"/>
      <c r="P24" s="24"/>
      <c r="Q24" s="24"/>
      <c r="R24" s="24"/>
      <c r="S24" s="24"/>
      <c r="T24" s="24"/>
      <c r="U24" s="24"/>
      <c r="V24" s="24"/>
      <c r="W24" s="24"/>
      <c r="X24" s="24"/>
      <c r="Y24" s="24"/>
      <c r="Z24" s="24"/>
      <c r="AA24" s="24"/>
      <c r="AB24" s="24"/>
      <c r="AC24" s="24"/>
      <c r="AD24" s="24"/>
      <c r="AE24" s="24"/>
      <c r="AF24" s="24"/>
      <c r="AG24" s="20"/>
      <c r="AH24" s="20"/>
      <c r="AI24" s="20"/>
      <c r="AJ24" s="20"/>
      <c r="AK24" s="20"/>
      <c r="AL24" s="20"/>
      <c r="AM24" s="20"/>
      <c r="AN24" s="20"/>
      <c r="AO24" s="20"/>
      <c r="AP24" s="21"/>
      <c r="AQ24" s="16"/>
    </row>
    <row r="25" spans="2:43" ht="12" customHeight="1" x14ac:dyDescent="0.25">
      <c r="B25" s="14">
        <v>18</v>
      </c>
      <c r="C25" s="17"/>
      <c r="D25" s="17"/>
      <c r="E25" s="17"/>
      <c r="F25" s="17"/>
      <c r="G25" s="17"/>
      <c r="H25" s="17"/>
      <c r="I25" s="17"/>
      <c r="J25" s="17"/>
      <c r="K25" s="17"/>
      <c r="L25" s="17"/>
      <c r="M25" s="17"/>
      <c r="N25" s="17"/>
      <c r="O25" s="17"/>
      <c r="P25" s="17"/>
      <c r="Q25" s="17"/>
      <c r="R25" s="17"/>
      <c r="S25" s="17"/>
      <c r="T25" s="17"/>
      <c r="U25" s="17"/>
      <c r="V25" s="20"/>
      <c r="W25" s="20"/>
      <c r="X25" s="20"/>
      <c r="Y25" s="20"/>
      <c r="Z25" s="20"/>
      <c r="AA25" s="20"/>
      <c r="AB25" s="20"/>
      <c r="AC25" s="20"/>
      <c r="AD25" s="20"/>
      <c r="AE25" s="20"/>
      <c r="AF25" s="20"/>
      <c r="AG25" s="20"/>
      <c r="AH25" s="20"/>
      <c r="AI25" s="20"/>
      <c r="AJ25" s="20"/>
      <c r="AK25" s="20"/>
      <c r="AL25" s="20"/>
      <c r="AM25" s="20"/>
      <c r="AN25" s="20"/>
      <c r="AO25" s="20"/>
      <c r="AP25" s="21"/>
      <c r="AQ25" s="16"/>
    </row>
    <row r="26" spans="2:43" ht="12" customHeight="1" x14ac:dyDescent="0.25">
      <c r="B26" s="14">
        <v>19</v>
      </c>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20"/>
      <c r="AH26" s="20"/>
      <c r="AI26" s="20"/>
      <c r="AJ26" s="20"/>
      <c r="AK26" s="20"/>
      <c r="AL26" s="20"/>
      <c r="AM26" s="20"/>
      <c r="AN26" s="20"/>
      <c r="AO26" s="20"/>
      <c r="AP26" s="21"/>
      <c r="AQ26" s="16"/>
    </row>
    <row r="27" spans="2:43" ht="12" customHeight="1" x14ac:dyDescent="0.25">
      <c r="B27" s="14">
        <v>20</v>
      </c>
      <c r="C27" s="17"/>
      <c r="D27" s="17"/>
      <c r="E27" s="17"/>
      <c r="F27" s="17"/>
      <c r="G27" s="17"/>
      <c r="H27" s="17"/>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0"/>
      <c r="AK27" s="20"/>
      <c r="AL27" s="20"/>
      <c r="AM27" s="20"/>
      <c r="AN27" s="20"/>
      <c r="AO27" s="20"/>
      <c r="AP27" s="21"/>
      <c r="AQ27" s="16"/>
    </row>
    <row r="28" spans="2:43" ht="12" customHeight="1" x14ac:dyDescent="0.25">
      <c r="B28" s="14">
        <v>21</v>
      </c>
      <c r="C28" s="17"/>
      <c r="D28" s="17"/>
      <c r="E28" s="17"/>
      <c r="F28" s="17"/>
      <c r="G28" s="17"/>
      <c r="H28" s="17"/>
      <c r="I28" s="17"/>
      <c r="J28" s="17"/>
      <c r="K28" s="17"/>
      <c r="L28" s="17"/>
      <c r="M28" s="17"/>
      <c r="N28" s="17"/>
      <c r="O28" s="147">
        <f>O19</f>
        <v>3.5</v>
      </c>
      <c r="P28" s="147"/>
      <c r="Q28" s="5" t="s">
        <v>10</v>
      </c>
      <c r="R28" s="17"/>
      <c r="S28" s="17"/>
      <c r="T28" s="17"/>
      <c r="U28" s="147">
        <f>O17</f>
        <v>4</v>
      </c>
      <c r="V28" s="147"/>
      <c r="W28" s="25" t="s">
        <v>10</v>
      </c>
      <c r="X28" s="20"/>
      <c r="Y28" s="20"/>
      <c r="Z28" s="20"/>
      <c r="AA28" s="20"/>
      <c r="AB28" s="20"/>
      <c r="AC28" s="20"/>
      <c r="AD28" s="20"/>
      <c r="AE28" s="20"/>
      <c r="AF28" s="20"/>
      <c r="AG28" s="20"/>
      <c r="AH28" s="20"/>
      <c r="AI28" s="20"/>
      <c r="AJ28" s="20"/>
      <c r="AK28" s="20"/>
      <c r="AL28" s="20"/>
      <c r="AM28" s="20"/>
      <c r="AN28" s="20"/>
      <c r="AO28" s="20"/>
      <c r="AP28" s="21"/>
      <c r="AQ28" s="16"/>
    </row>
    <row r="29" spans="2:43" ht="12" customHeight="1" x14ac:dyDescent="0.25">
      <c r="B29" s="14">
        <v>22</v>
      </c>
      <c r="C29" s="17"/>
      <c r="D29" s="17"/>
      <c r="E29" s="17"/>
      <c r="F29" s="17"/>
      <c r="G29" s="17"/>
      <c r="H29" s="17"/>
      <c r="I29" s="17"/>
      <c r="J29" s="17"/>
      <c r="K29" s="17"/>
      <c r="L29" s="17"/>
      <c r="M29" s="17"/>
      <c r="N29" s="17"/>
      <c r="O29" s="17"/>
      <c r="P29" s="17"/>
      <c r="Q29" s="17"/>
      <c r="R29" s="17"/>
      <c r="S29" s="17"/>
      <c r="T29" s="17"/>
      <c r="U29" s="17"/>
      <c r="V29" s="20"/>
      <c r="W29" s="20"/>
      <c r="X29" s="20"/>
      <c r="Y29" s="20"/>
      <c r="Z29" s="20"/>
      <c r="AA29" s="20"/>
      <c r="AB29" s="20"/>
      <c r="AC29" s="20"/>
      <c r="AD29" s="20"/>
      <c r="AE29" s="20"/>
      <c r="AF29" s="20"/>
      <c r="AG29" s="20"/>
      <c r="AH29" s="20"/>
      <c r="AI29" s="20"/>
      <c r="AJ29" s="20"/>
      <c r="AK29" s="20"/>
      <c r="AL29" s="20"/>
      <c r="AM29" s="20"/>
      <c r="AN29" s="20"/>
      <c r="AO29" s="20"/>
      <c r="AP29" s="21"/>
      <c r="AQ29" s="16"/>
    </row>
    <row r="30" spans="2:43" ht="12" customHeight="1" x14ac:dyDescent="0.25">
      <c r="B30" s="14">
        <v>23</v>
      </c>
      <c r="C30" s="17"/>
      <c r="D30" s="17"/>
      <c r="E30" s="17"/>
      <c r="F30" s="17"/>
      <c r="G30" s="17"/>
      <c r="H30" s="17"/>
      <c r="I30" s="17"/>
      <c r="J30" s="17"/>
      <c r="K30" s="17"/>
      <c r="L30" s="17"/>
      <c r="M30" s="17"/>
      <c r="N30" s="17"/>
      <c r="O30" s="17"/>
      <c r="P30" s="17"/>
      <c r="Q30" s="17"/>
      <c r="R30" s="17"/>
      <c r="S30" s="17"/>
      <c r="T30" s="17"/>
      <c r="U30" s="17"/>
      <c r="V30" s="20"/>
      <c r="W30" s="20"/>
      <c r="X30" s="20"/>
      <c r="Y30" s="20"/>
      <c r="Z30" s="20"/>
      <c r="AA30" s="20"/>
      <c r="AB30" s="20"/>
      <c r="AC30" s="20"/>
      <c r="AD30" s="20"/>
      <c r="AE30" s="20"/>
      <c r="AF30" s="20"/>
      <c r="AG30" s="20"/>
      <c r="AH30" s="20"/>
      <c r="AI30" s="20"/>
      <c r="AJ30" s="20"/>
      <c r="AK30" s="20"/>
      <c r="AL30" s="20"/>
      <c r="AM30" s="20"/>
      <c r="AN30" s="20"/>
      <c r="AO30" s="20"/>
      <c r="AP30" s="21"/>
      <c r="AQ30" s="16"/>
    </row>
    <row r="31" spans="2:43" ht="12" customHeight="1" x14ac:dyDescent="0.25">
      <c r="B31" s="14">
        <v>24</v>
      </c>
      <c r="C31" s="17"/>
      <c r="D31" s="17"/>
      <c r="E31" s="17"/>
      <c r="F31" s="17"/>
      <c r="G31" s="17"/>
      <c r="H31" s="17"/>
      <c r="I31" s="17"/>
      <c r="J31" s="17"/>
      <c r="K31" s="17"/>
      <c r="L31" s="17"/>
      <c r="M31" s="17"/>
      <c r="N31" s="17"/>
      <c r="O31" s="17"/>
      <c r="P31" s="17"/>
      <c r="Q31" s="17"/>
      <c r="R31" s="17"/>
      <c r="S31" s="17"/>
      <c r="T31" s="17"/>
      <c r="U31" s="17"/>
      <c r="V31" s="20"/>
      <c r="W31" s="20"/>
      <c r="X31" s="20"/>
      <c r="Y31" s="20"/>
      <c r="Z31" s="20"/>
      <c r="AA31" s="20"/>
      <c r="AB31" s="20"/>
      <c r="AC31" s="20"/>
      <c r="AD31" s="20"/>
      <c r="AE31" s="20"/>
      <c r="AF31" s="20"/>
      <c r="AG31" s="20"/>
      <c r="AH31" s="20"/>
      <c r="AI31" s="20"/>
      <c r="AJ31" s="20"/>
      <c r="AK31" s="20"/>
      <c r="AL31" s="20"/>
      <c r="AM31" s="20"/>
      <c r="AN31" s="20"/>
      <c r="AO31" s="20"/>
      <c r="AP31" s="21"/>
      <c r="AQ31" s="16"/>
    </row>
    <row r="32" spans="2:43" ht="12" customHeight="1" thickBot="1" x14ac:dyDescent="0.3">
      <c r="B32" s="14">
        <v>25</v>
      </c>
      <c r="C32" s="17"/>
      <c r="D32" s="17"/>
      <c r="E32" s="17"/>
      <c r="F32" s="26"/>
      <c r="G32" s="26"/>
      <c r="H32" s="26"/>
      <c r="I32" s="26"/>
      <c r="J32" s="26"/>
      <c r="K32" s="26"/>
      <c r="L32" s="22"/>
      <c r="M32" s="22"/>
      <c r="N32" s="22"/>
      <c r="O32" s="22"/>
      <c r="P32" s="22"/>
      <c r="Q32" s="22"/>
      <c r="R32" s="22"/>
      <c r="S32" s="22"/>
      <c r="T32" s="22"/>
      <c r="U32" s="22"/>
      <c r="V32" s="22"/>
      <c r="W32" s="22"/>
      <c r="X32" s="22"/>
      <c r="Y32" s="22"/>
      <c r="Z32" s="22"/>
      <c r="AA32" s="20"/>
      <c r="AB32" s="20"/>
      <c r="AC32" s="20"/>
      <c r="AD32" s="22"/>
      <c r="AE32" s="22"/>
      <c r="AF32" s="22"/>
      <c r="AG32" s="20"/>
      <c r="AH32" s="20"/>
      <c r="AI32" s="20"/>
      <c r="AJ32" s="20"/>
      <c r="AK32" s="20"/>
      <c r="AL32" s="20"/>
      <c r="AM32" s="20"/>
      <c r="AN32" s="20"/>
      <c r="AO32" s="20"/>
      <c r="AP32" s="21"/>
      <c r="AQ32" s="16"/>
    </row>
    <row r="33" spans="2:43" ht="12" customHeight="1" x14ac:dyDescent="0.25">
      <c r="B33" s="14">
        <f>B32+1</f>
        <v>26</v>
      </c>
      <c r="C33" s="17"/>
      <c r="D33" s="17"/>
      <c r="E33" s="17"/>
      <c r="F33" s="17"/>
      <c r="G33" s="17"/>
      <c r="H33" s="17"/>
      <c r="I33" s="17"/>
      <c r="J33" s="17"/>
      <c r="K33" s="17"/>
      <c r="L33" s="17"/>
      <c r="M33" s="17"/>
      <c r="N33" s="17"/>
      <c r="O33" s="17"/>
      <c r="P33" s="17"/>
      <c r="Q33" s="17"/>
      <c r="R33" s="17"/>
      <c r="S33" s="17"/>
      <c r="T33" s="17"/>
      <c r="U33" s="17"/>
      <c r="V33" s="20"/>
      <c r="W33" s="20"/>
      <c r="X33" s="20"/>
      <c r="Y33" s="20"/>
      <c r="Z33" s="20"/>
      <c r="AA33" s="156">
        <f>O20</f>
        <v>0.5</v>
      </c>
      <c r="AB33" s="156"/>
      <c r="AC33" s="25" t="s">
        <v>10</v>
      </c>
      <c r="AD33" s="20"/>
      <c r="AE33" s="20"/>
      <c r="AF33" s="20"/>
      <c r="AG33" s="20"/>
      <c r="AH33" s="20"/>
      <c r="AI33" s="20"/>
      <c r="AJ33" s="20"/>
      <c r="AK33" s="20"/>
      <c r="AL33" s="20"/>
      <c r="AM33" s="20"/>
      <c r="AN33" s="20"/>
      <c r="AO33" s="20"/>
      <c r="AP33" s="21"/>
      <c r="AQ33" s="16"/>
    </row>
    <row r="34" spans="2:43" ht="12" customHeight="1" x14ac:dyDescent="0.25">
      <c r="B34" s="14">
        <f t="shared" ref="B34:B67" si="0">B33+1</f>
        <v>27</v>
      </c>
      <c r="C34" s="17"/>
      <c r="D34" s="17"/>
      <c r="E34" s="17"/>
      <c r="F34" s="17"/>
      <c r="G34" s="17"/>
      <c r="H34" s="17"/>
      <c r="I34" s="17"/>
      <c r="J34" s="17"/>
      <c r="K34" s="17"/>
      <c r="L34" s="17"/>
      <c r="M34" s="17"/>
      <c r="N34" s="17"/>
      <c r="O34" s="17"/>
      <c r="P34" s="17"/>
      <c r="Q34" s="17"/>
      <c r="R34" s="17"/>
      <c r="S34" s="17"/>
      <c r="T34" s="17"/>
      <c r="U34" s="17"/>
      <c r="V34" s="20"/>
      <c r="W34" s="20"/>
      <c r="X34" s="20"/>
      <c r="Y34" s="20"/>
      <c r="Z34" s="20"/>
      <c r="AA34" s="20"/>
      <c r="AB34" s="20"/>
      <c r="AC34" s="20"/>
      <c r="AD34" s="20"/>
      <c r="AE34" s="156">
        <f>AI19</f>
        <v>0.5</v>
      </c>
      <c r="AF34" s="156"/>
      <c r="AG34" s="25" t="s">
        <v>10</v>
      </c>
      <c r="AH34" s="20"/>
      <c r="AI34" s="20"/>
      <c r="AJ34" s="20"/>
      <c r="AK34" s="20"/>
      <c r="AL34" s="20"/>
      <c r="AM34" s="20"/>
      <c r="AN34" s="20"/>
      <c r="AO34" s="20"/>
      <c r="AP34" s="21"/>
      <c r="AQ34" s="16"/>
    </row>
    <row r="35" spans="2:43" ht="12" customHeight="1" x14ac:dyDescent="0.25">
      <c r="B35" s="14">
        <f t="shared" si="0"/>
        <v>28</v>
      </c>
      <c r="C35" s="17"/>
      <c r="D35" s="17"/>
      <c r="E35" s="17"/>
      <c r="F35" s="17"/>
      <c r="G35" s="17"/>
      <c r="H35" s="17"/>
      <c r="I35" s="17"/>
      <c r="J35" s="17"/>
      <c r="K35" s="17"/>
      <c r="L35" s="17"/>
      <c r="M35" s="17"/>
      <c r="N35" s="17"/>
      <c r="O35" s="17"/>
      <c r="P35" s="17"/>
      <c r="Q35" s="17"/>
      <c r="R35" s="17"/>
      <c r="S35" s="17"/>
      <c r="T35" s="17"/>
      <c r="U35" s="17"/>
      <c r="V35" s="17"/>
      <c r="W35" s="17"/>
      <c r="X35" s="20"/>
      <c r="Y35" s="20"/>
      <c r="Z35" s="20"/>
      <c r="AA35" s="20"/>
      <c r="AB35" s="20"/>
      <c r="AC35" s="20"/>
      <c r="AD35" s="20"/>
      <c r="AE35" s="20"/>
      <c r="AF35" s="20"/>
      <c r="AG35" s="20"/>
      <c r="AH35" s="20"/>
      <c r="AI35" s="20"/>
      <c r="AJ35" s="20"/>
      <c r="AK35" s="20"/>
      <c r="AL35" s="20"/>
      <c r="AM35" s="20"/>
      <c r="AN35" s="20"/>
      <c r="AO35" s="20"/>
      <c r="AP35" s="21"/>
      <c r="AQ35" s="16"/>
    </row>
    <row r="36" spans="2:43" ht="12" customHeight="1" x14ac:dyDescent="0.25">
      <c r="B36" s="14">
        <f t="shared" si="0"/>
        <v>29</v>
      </c>
      <c r="C36" s="17"/>
      <c r="D36" s="17"/>
      <c r="E36" s="17"/>
      <c r="F36" s="27" t="s">
        <v>33</v>
      </c>
      <c r="G36" s="26"/>
      <c r="H36" s="26"/>
      <c r="I36" s="26"/>
      <c r="J36" s="146">
        <f>AI17</f>
        <v>5</v>
      </c>
      <c r="K36" s="146"/>
      <c r="L36" s="27" t="s">
        <v>10</v>
      </c>
      <c r="M36" s="26"/>
      <c r="N36" s="26"/>
      <c r="O36" s="26"/>
      <c r="P36" s="26"/>
      <c r="Q36" s="26"/>
      <c r="R36" s="26"/>
      <c r="S36" s="26"/>
      <c r="T36" s="26"/>
      <c r="U36" s="26"/>
      <c r="V36" s="26"/>
      <c r="W36" s="26"/>
      <c r="X36" s="26"/>
      <c r="Y36" s="26"/>
      <c r="Z36" s="26"/>
      <c r="AA36" s="26"/>
      <c r="AB36" s="26"/>
      <c r="AC36" s="26"/>
      <c r="AD36" s="26"/>
      <c r="AE36" s="26"/>
      <c r="AF36" s="26"/>
      <c r="AG36" s="26"/>
      <c r="AH36" s="26"/>
      <c r="AI36" s="26"/>
      <c r="AJ36" s="20"/>
      <c r="AK36" s="20"/>
      <c r="AL36" s="20"/>
      <c r="AM36" s="20"/>
      <c r="AN36" s="20"/>
      <c r="AO36" s="20"/>
      <c r="AP36" s="21"/>
      <c r="AQ36" s="16"/>
    </row>
    <row r="37" spans="2:43" ht="12" customHeight="1" x14ac:dyDescent="0.25">
      <c r="B37" s="14">
        <f t="shared" si="0"/>
        <v>30</v>
      </c>
      <c r="C37" s="17"/>
      <c r="D37" s="17"/>
      <c r="E37" s="17"/>
      <c r="F37" s="17"/>
      <c r="G37" s="17"/>
      <c r="H37" s="17"/>
      <c r="I37" s="17"/>
      <c r="J37" s="17"/>
      <c r="K37" s="17"/>
      <c r="L37" s="17"/>
      <c r="M37" s="17"/>
      <c r="N37" s="17"/>
      <c r="O37" s="17"/>
      <c r="P37" s="17"/>
      <c r="Q37" s="17"/>
      <c r="R37" s="17"/>
      <c r="S37" s="17"/>
      <c r="T37" s="17"/>
      <c r="U37" s="17"/>
      <c r="V37" s="17"/>
      <c r="W37" s="17"/>
      <c r="X37" s="20"/>
      <c r="Y37" s="20"/>
      <c r="Z37" s="20"/>
      <c r="AA37" s="20"/>
      <c r="AB37" s="20"/>
      <c r="AC37" s="20"/>
      <c r="AD37" s="20"/>
      <c r="AE37" s="20"/>
      <c r="AF37" s="20"/>
      <c r="AG37" s="20"/>
      <c r="AH37" s="20"/>
      <c r="AI37" s="20"/>
      <c r="AJ37" s="20"/>
      <c r="AK37" s="20"/>
      <c r="AL37" s="20"/>
      <c r="AM37" s="20"/>
      <c r="AN37" s="20"/>
      <c r="AO37" s="20"/>
      <c r="AP37" s="21"/>
      <c r="AQ37" s="16"/>
    </row>
    <row r="38" spans="2:43" ht="12" customHeight="1" x14ac:dyDescent="0.25">
      <c r="B38" s="14">
        <f t="shared" si="0"/>
        <v>31</v>
      </c>
      <c r="C38" s="17"/>
      <c r="D38" s="17"/>
      <c r="E38" s="17"/>
      <c r="F38" s="17"/>
      <c r="G38" s="17"/>
      <c r="H38" s="17"/>
      <c r="I38" s="17"/>
      <c r="J38" s="17"/>
      <c r="K38" s="17"/>
      <c r="L38" s="17"/>
      <c r="M38" s="17"/>
      <c r="N38" s="17"/>
      <c r="O38" s="17"/>
      <c r="P38" s="17"/>
      <c r="Q38" s="17"/>
      <c r="R38" s="17"/>
      <c r="S38" s="17"/>
      <c r="T38" s="17"/>
      <c r="U38" s="17"/>
      <c r="V38" s="17"/>
      <c r="W38" s="17"/>
      <c r="X38" s="20"/>
      <c r="Y38" s="20"/>
      <c r="Z38" s="20"/>
      <c r="AA38" s="20"/>
      <c r="AB38" s="20"/>
      <c r="AC38" s="20"/>
      <c r="AD38" s="20"/>
      <c r="AE38" s="20"/>
      <c r="AF38" s="20"/>
      <c r="AG38" s="20"/>
      <c r="AH38" s="20"/>
      <c r="AI38" s="20"/>
      <c r="AJ38" s="20"/>
      <c r="AK38" s="20"/>
      <c r="AL38" s="20"/>
      <c r="AM38" s="20"/>
      <c r="AN38" s="20"/>
      <c r="AO38" s="20"/>
      <c r="AP38" s="21"/>
      <c r="AQ38" s="16"/>
    </row>
    <row r="39" spans="2:43" ht="12" customHeight="1" x14ac:dyDescent="0.25">
      <c r="B39" s="14">
        <f t="shared" si="0"/>
        <v>32</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6"/>
    </row>
    <row r="40" spans="2:43" ht="12" customHeight="1" thickBot="1" x14ac:dyDescent="0.3">
      <c r="B40" s="14">
        <f t="shared" si="0"/>
        <v>33</v>
      </c>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6"/>
    </row>
    <row r="41" spans="2:43" ht="12" customHeight="1" x14ac:dyDescent="0.25">
      <c r="B41" s="14">
        <f t="shared" si="0"/>
        <v>34</v>
      </c>
      <c r="C41" s="88" t="s">
        <v>56</v>
      </c>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90"/>
      <c r="AQ41" s="16"/>
    </row>
    <row r="42" spans="2:43" ht="12" customHeight="1" x14ac:dyDescent="0.25">
      <c r="B42" s="14">
        <f t="shared" si="0"/>
        <v>35</v>
      </c>
      <c r="C42" s="45" t="s">
        <v>18</v>
      </c>
      <c r="D42" s="46"/>
      <c r="E42" s="46"/>
      <c r="F42" s="46"/>
      <c r="G42" s="46"/>
      <c r="H42" s="46"/>
      <c r="I42" s="46"/>
      <c r="J42" s="46"/>
      <c r="K42" s="46"/>
      <c r="L42" s="47" t="s">
        <v>16</v>
      </c>
      <c r="M42" s="47"/>
      <c r="N42" s="47"/>
      <c r="O42" s="51">
        <f>O9*(O10+100)/100</f>
        <v>7.26</v>
      </c>
      <c r="P42" s="52"/>
      <c r="Q42" s="52"/>
      <c r="R42" s="52"/>
      <c r="S42" s="52"/>
      <c r="T42" s="52"/>
      <c r="U42" s="52"/>
      <c r="V42" s="53"/>
      <c r="W42" s="148" t="s">
        <v>35</v>
      </c>
      <c r="X42" s="149"/>
      <c r="Y42" s="149"/>
      <c r="Z42" s="149"/>
      <c r="AA42" s="149"/>
      <c r="AB42" s="149"/>
      <c r="AC42" s="149"/>
      <c r="AD42" s="149"/>
      <c r="AE42" s="149"/>
      <c r="AF42" s="152" t="s">
        <v>10</v>
      </c>
      <c r="AG42" s="152"/>
      <c r="AH42" s="153"/>
      <c r="AI42" s="82">
        <f>IF(O19+AI17&lt;7.6,O19,7.6-AI17)</f>
        <v>2.5999999999999996</v>
      </c>
      <c r="AJ42" s="83"/>
      <c r="AK42" s="83"/>
      <c r="AL42" s="83"/>
      <c r="AM42" s="83"/>
      <c r="AN42" s="83"/>
      <c r="AO42" s="83"/>
      <c r="AP42" s="84"/>
      <c r="AQ42" s="16"/>
    </row>
    <row r="43" spans="2:43" ht="12" customHeight="1" x14ac:dyDescent="0.25">
      <c r="B43" s="14">
        <f t="shared" si="0"/>
        <v>36</v>
      </c>
      <c r="C43" s="45" t="s">
        <v>36</v>
      </c>
      <c r="D43" s="46"/>
      <c r="E43" s="46"/>
      <c r="F43" s="46"/>
      <c r="G43" s="46"/>
      <c r="H43" s="46"/>
      <c r="I43" s="46"/>
      <c r="J43" s="46"/>
      <c r="K43" s="46"/>
      <c r="L43" s="47"/>
      <c r="M43" s="47"/>
      <c r="N43" s="47"/>
      <c r="O43" s="51">
        <f>((O17/2)^2*ACOS(1-AI42/O17*2)-(O17/2-AI42)*SQRT(O17*AI42-AI42^2))/(PI()*O17^2/4)</f>
        <v>0.68808116760946347</v>
      </c>
      <c r="P43" s="52"/>
      <c r="Q43" s="52"/>
      <c r="R43" s="52"/>
      <c r="S43" s="52"/>
      <c r="T43" s="52"/>
      <c r="U43" s="52"/>
      <c r="V43" s="53"/>
      <c r="W43" s="150"/>
      <c r="X43" s="151"/>
      <c r="Y43" s="151"/>
      <c r="Z43" s="151"/>
      <c r="AA43" s="151"/>
      <c r="AB43" s="151"/>
      <c r="AC43" s="151"/>
      <c r="AD43" s="151"/>
      <c r="AE43" s="151"/>
      <c r="AF43" s="154"/>
      <c r="AG43" s="154"/>
      <c r="AH43" s="155"/>
      <c r="AI43" s="51"/>
      <c r="AJ43" s="52"/>
      <c r="AK43" s="52"/>
      <c r="AL43" s="52"/>
      <c r="AM43" s="52"/>
      <c r="AN43" s="52"/>
      <c r="AO43" s="52"/>
      <c r="AP43" s="53"/>
      <c r="AQ43" s="16"/>
    </row>
    <row r="44" spans="2:43" ht="12" customHeight="1" x14ac:dyDescent="0.25">
      <c r="B44" s="14">
        <f t="shared" si="0"/>
        <v>37</v>
      </c>
      <c r="C44" s="45" t="s">
        <v>66</v>
      </c>
      <c r="D44" s="46"/>
      <c r="E44" s="46"/>
      <c r="F44" s="46"/>
      <c r="G44" s="46"/>
      <c r="H44" s="46"/>
      <c r="I44" s="46"/>
      <c r="J44" s="46"/>
      <c r="K44" s="46"/>
      <c r="L44" s="47" t="s">
        <v>59</v>
      </c>
      <c r="M44" s="47"/>
      <c r="N44" s="47"/>
      <c r="O44" s="79">
        <f>PI()*O17*O19/2</f>
        <v>21.991148575128552</v>
      </c>
      <c r="P44" s="80"/>
      <c r="Q44" s="80"/>
      <c r="R44" s="80"/>
      <c r="S44" s="80"/>
      <c r="T44" s="80"/>
      <c r="U44" s="80"/>
      <c r="V44" s="81"/>
      <c r="W44" s="45" t="s">
        <v>38</v>
      </c>
      <c r="X44" s="46"/>
      <c r="Y44" s="46"/>
      <c r="Z44" s="46"/>
      <c r="AA44" s="46"/>
      <c r="AB44" s="46"/>
      <c r="AC44" s="46"/>
      <c r="AD44" s="46"/>
      <c r="AE44" s="46"/>
      <c r="AF44" s="47" t="s">
        <v>59</v>
      </c>
      <c r="AG44" s="47"/>
      <c r="AH44" s="47"/>
      <c r="AI44" s="79">
        <f>O17*O18*ACOS(1-AI42/O17*2)</f>
        <v>56.264669424308821</v>
      </c>
      <c r="AJ44" s="80"/>
      <c r="AK44" s="80"/>
      <c r="AL44" s="80"/>
      <c r="AM44" s="80"/>
      <c r="AN44" s="80"/>
      <c r="AO44" s="80"/>
      <c r="AP44" s="81"/>
      <c r="AQ44" s="16"/>
    </row>
    <row r="45" spans="2:43" ht="12" customHeight="1" x14ac:dyDescent="0.25">
      <c r="B45" s="14">
        <f t="shared" si="0"/>
        <v>38</v>
      </c>
      <c r="C45" s="45" t="s">
        <v>41</v>
      </c>
      <c r="D45" s="46"/>
      <c r="E45" s="46"/>
      <c r="F45" s="46"/>
      <c r="G45" s="46"/>
      <c r="H45" s="46"/>
      <c r="I45" s="46"/>
      <c r="J45" s="46"/>
      <c r="K45" s="46"/>
      <c r="L45" s="47" t="s">
        <v>37</v>
      </c>
      <c r="M45" s="47"/>
      <c r="N45" s="47"/>
      <c r="O45" s="79">
        <f>(2*O44+AI44)*AI18/100</f>
        <v>10.024696657456593</v>
      </c>
      <c r="P45" s="80"/>
      <c r="Q45" s="80"/>
      <c r="R45" s="80"/>
      <c r="S45" s="80"/>
      <c r="T45" s="80"/>
      <c r="U45" s="80"/>
      <c r="V45" s="81"/>
      <c r="W45" s="45" t="s">
        <v>65</v>
      </c>
      <c r="X45" s="46"/>
      <c r="Y45" s="46"/>
      <c r="Z45" s="46"/>
      <c r="AA45" s="46"/>
      <c r="AB45" s="46"/>
      <c r="AC45" s="46"/>
      <c r="AD45" s="46"/>
      <c r="AE45" s="46"/>
      <c r="AF45" s="47" t="s">
        <v>59</v>
      </c>
      <c r="AG45" s="47"/>
      <c r="AH45" s="47"/>
      <c r="AI45" s="79">
        <f>PI()*(O20*AI19+O20*O20/2)</f>
        <v>1.1780972450961724</v>
      </c>
      <c r="AJ45" s="80"/>
      <c r="AK45" s="80"/>
      <c r="AL45" s="80"/>
      <c r="AM45" s="80"/>
      <c r="AN45" s="80"/>
      <c r="AO45" s="80"/>
      <c r="AP45" s="81"/>
      <c r="AQ45" s="16"/>
    </row>
    <row r="46" spans="2:43" ht="12" customHeight="1" x14ac:dyDescent="0.25">
      <c r="B46" s="14">
        <f t="shared" si="0"/>
        <v>39</v>
      </c>
      <c r="C46" s="45" t="s">
        <v>44</v>
      </c>
      <c r="D46" s="46"/>
      <c r="E46" s="46"/>
      <c r="F46" s="46"/>
      <c r="G46" s="46"/>
      <c r="H46" s="46"/>
      <c r="I46" s="46"/>
      <c r="J46" s="46"/>
      <c r="K46" s="46"/>
      <c r="L46" s="47" t="s">
        <v>45</v>
      </c>
      <c r="M46" s="47"/>
      <c r="N46" s="47"/>
      <c r="O46" s="79">
        <f>IF(AI14="YES",37138,61013)*O14*AI46^0.82</f>
        <v>1771835.530185242</v>
      </c>
      <c r="P46" s="80"/>
      <c r="Q46" s="80"/>
      <c r="R46" s="80"/>
      <c r="S46" s="80"/>
      <c r="T46" s="80"/>
      <c r="U46" s="80"/>
      <c r="V46" s="81"/>
      <c r="W46" s="45" t="s">
        <v>39</v>
      </c>
      <c r="X46" s="46"/>
      <c r="Y46" s="46"/>
      <c r="Z46" s="46"/>
      <c r="AA46" s="46"/>
      <c r="AB46" s="46"/>
      <c r="AC46" s="46"/>
      <c r="AD46" s="46"/>
      <c r="AE46" s="46"/>
      <c r="AF46" s="47" t="s">
        <v>59</v>
      </c>
      <c r="AG46" s="47"/>
      <c r="AH46" s="47"/>
      <c r="AI46" s="79">
        <f>2*O44+AI44+O45+AI45</f>
        <v>111.44976047711869</v>
      </c>
      <c r="AJ46" s="80"/>
      <c r="AK46" s="80"/>
      <c r="AL46" s="80"/>
      <c r="AM46" s="80"/>
      <c r="AN46" s="80"/>
      <c r="AO46" s="80"/>
      <c r="AP46" s="81"/>
      <c r="AQ46" s="16"/>
    </row>
    <row r="47" spans="2:43" ht="12" customHeight="1" x14ac:dyDescent="0.25">
      <c r="B47" s="14">
        <f>B46+1</f>
        <v>40</v>
      </c>
      <c r="C47" s="45" t="s">
        <v>47</v>
      </c>
      <c r="D47" s="46"/>
      <c r="E47" s="46"/>
      <c r="F47" s="46"/>
      <c r="G47" s="46"/>
      <c r="H47" s="46"/>
      <c r="I47" s="46"/>
      <c r="J47" s="46"/>
      <c r="K47" s="46"/>
      <c r="L47" s="47" t="s">
        <v>8</v>
      </c>
      <c r="M47" s="47"/>
      <c r="N47" s="47"/>
      <c r="O47" s="51">
        <f>(2/(O12+1))^(O12/(O12-1))*(O9+1)</f>
        <v>3.8200941366984553</v>
      </c>
      <c r="P47" s="52"/>
      <c r="Q47" s="52"/>
      <c r="R47" s="52"/>
      <c r="S47" s="52"/>
      <c r="T47" s="52"/>
      <c r="U47" s="52"/>
      <c r="V47" s="53"/>
      <c r="W47" s="45" t="s">
        <v>46</v>
      </c>
      <c r="X47" s="46"/>
      <c r="Y47" s="46"/>
      <c r="Z47" s="46"/>
      <c r="AA47" s="46"/>
      <c r="AB47" s="46"/>
      <c r="AC47" s="46"/>
      <c r="AD47" s="46"/>
      <c r="AE47" s="46"/>
      <c r="AF47" s="47" t="s">
        <v>7</v>
      </c>
      <c r="AG47" s="47"/>
      <c r="AH47" s="47"/>
      <c r="AI47" s="82">
        <f>O46/AI10</f>
        <v>3543.6710603704837</v>
      </c>
      <c r="AJ47" s="83"/>
      <c r="AK47" s="83"/>
      <c r="AL47" s="83"/>
      <c r="AM47" s="83"/>
      <c r="AN47" s="83"/>
      <c r="AO47" s="83"/>
      <c r="AP47" s="84"/>
      <c r="AQ47" s="16"/>
    </row>
    <row r="48" spans="2:43" ht="12" customHeight="1" x14ac:dyDescent="0.25">
      <c r="B48" s="14">
        <f t="shared" si="0"/>
        <v>41</v>
      </c>
      <c r="C48" s="45" t="s">
        <v>50</v>
      </c>
      <c r="D48" s="46"/>
      <c r="E48" s="46"/>
      <c r="F48" s="46"/>
      <c r="G48" s="46"/>
      <c r="H48" s="46"/>
      <c r="I48" s="46"/>
      <c r="J48" s="46"/>
      <c r="K48" s="46"/>
      <c r="L48" s="47"/>
      <c r="M48" s="47"/>
      <c r="N48" s="47"/>
      <c r="O48" s="48">
        <f>IF(O12=1,0.024,0.03948*SQRT((O12*(2/(O12+1))^((O12+1)/(O12-1)))))</f>
        <v>2.6343517626989228E-2</v>
      </c>
      <c r="P48" s="49"/>
      <c r="Q48" s="49"/>
      <c r="R48" s="49"/>
      <c r="S48" s="49"/>
      <c r="T48" s="49"/>
      <c r="U48" s="49"/>
      <c r="V48" s="50"/>
      <c r="W48" s="45" t="s">
        <v>49</v>
      </c>
      <c r="X48" s="46"/>
      <c r="Y48" s="46"/>
      <c r="Z48" s="46"/>
      <c r="AA48" s="46"/>
      <c r="AB48" s="46"/>
      <c r="AC48" s="46"/>
      <c r="AD48" s="46"/>
      <c r="AE48" s="46"/>
      <c r="AF48" s="47"/>
      <c r="AG48" s="47"/>
      <c r="AH48" s="47"/>
      <c r="AI48" s="79" t="str">
        <f>IF(O47&gt;(O15+1),"YES","NO")</f>
        <v>YES</v>
      </c>
      <c r="AJ48" s="80"/>
      <c r="AK48" s="80"/>
      <c r="AL48" s="80"/>
      <c r="AM48" s="80"/>
      <c r="AN48" s="80"/>
      <c r="AO48" s="80"/>
      <c r="AP48" s="81"/>
      <c r="AQ48" s="16"/>
    </row>
    <row r="49" spans="2:43" ht="12" customHeight="1" x14ac:dyDescent="0.25">
      <c r="B49" s="14">
        <f t="shared" si="0"/>
        <v>42</v>
      </c>
      <c r="C49" s="45" t="s">
        <v>53</v>
      </c>
      <c r="D49" s="46"/>
      <c r="E49" s="46"/>
      <c r="F49" s="46"/>
      <c r="G49" s="46"/>
      <c r="H49" s="46"/>
      <c r="I49" s="46"/>
      <c r="J49" s="46"/>
      <c r="K49" s="46"/>
      <c r="L49" s="47"/>
      <c r="M49" s="47"/>
      <c r="N49" s="47"/>
      <c r="O49" s="48">
        <f>(O15+1)/(O9+1)</f>
        <v>0.19285714285714287</v>
      </c>
      <c r="P49" s="49"/>
      <c r="Q49" s="49"/>
      <c r="R49" s="49"/>
      <c r="S49" s="49"/>
      <c r="T49" s="49"/>
      <c r="U49" s="49"/>
      <c r="V49" s="50"/>
      <c r="W49" s="45" t="s">
        <v>51</v>
      </c>
      <c r="X49" s="46"/>
      <c r="Y49" s="46"/>
      <c r="Z49" s="46"/>
      <c r="AA49" s="46"/>
      <c r="AB49" s="46"/>
      <c r="AC49" s="46"/>
      <c r="AD49" s="46"/>
      <c r="AE49" s="46"/>
      <c r="AF49" s="47" t="s">
        <v>60</v>
      </c>
      <c r="AG49" s="47"/>
      <c r="AH49" s="47"/>
      <c r="AI49" s="51">
        <f>(AI47/(O48*AI12*(O42+1)*100*O13*AI13))*SQRT((AI9+273.15)*AI11/O11)</f>
        <v>612.30481994036779</v>
      </c>
      <c r="AJ49" s="52"/>
      <c r="AK49" s="52"/>
      <c r="AL49" s="52"/>
      <c r="AM49" s="52"/>
      <c r="AN49" s="52"/>
      <c r="AO49" s="52"/>
      <c r="AP49" s="53"/>
      <c r="AQ49" s="16"/>
    </row>
    <row r="50" spans="2:43" ht="12" customHeight="1" x14ac:dyDescent="0.25">
      <c r="B50" s="14">
        <f t="shared" si="0"/>
        <v>43</v>
      </c>
      <c r="C50" s="45" t="s">
        <v>55</v>
      </c>
      <c r="D50" s="46"/>
      <c r="E50" s="46"/>
      <c r="F50" s="46"/>
      <c r="G50" s="46"/>
      <c r="H50" s="46"/>
      <c r="I50" s="46"/>
      <c r="J50" s="46"/>
      <c r="K50" s="46"/>
      <c r="L50" s="47" t="s">
        <v>60</v>
      </c>
      <c r="M50" s="47"/>
      <c r="N50" s="47"/>
      <c r="O50" s="48">
        <f>(17.9*AI47/(AI50*AI12*AI13))*(((AI9+273.15)*AI11)/(O11*(O9+1)*100*(O9-O15)*100))^0.5</f>
        <v>1032.6156891003859</v>
      </c>
      <c r="P50" s="49"/>
      <c r="Q50" s="49"/>
      <c r="R50" s="49"/>
      <c r="S50" s="49"/>
      <c r="T50" s="49"/>
      <c r="U50" s="49"/>
      <c r="V50" s="50"/>
      <c r="W50" s="45" t="s">
        <v>54</v>
      </c>
      <c r="X50" s="46"/>
      <c r="Y50" s="46"/>
      <c r="Z50" s="46"/>
      <c r="AA50" s="46"/>
      <c r="AB50" s="46"/>
      <c r="AC50" s="46"/>
      <c r="AD50" s="46"/>
      <c r="AE50" s="46"/>
      <c r="AF50" s="47"/>
      <c r="AG50" s="47"/>
      <c r="AH50" s="47"/>
      <c r="AI50" s="51">
        <f>((O12/(O12-1)*O49^(2/O12))*(1-O49^((O12-1)/O12))/(1-O49))^0.5</f>
        <v>0.3672506378330968</v>
      </c>
      <c r="AJ50" s="52"/>
      <c r="AK50" s="52"/>
      <c r="AL50" s="52"/>
      <c r="AM50" s="52"/>
      <c r="AN50" s="52"/>
      <c r="AO50" s="52"/>
      <c r="AP50" s="53"/>
      <c r="AQ50" s="16"/>
    </row>
    <row r="51" spans="2:43" ht="12" customHeight="1" thickBot="1" x14ac:dyDescent="0.3">
      <c r="B51" s="14">
        <f t="shared" si="0"/>
        <v>44</v>
      </c>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6"/>
    </row>
    <row r="52" spans="2:43" ht="12" customHeight="1" x14ac:dyDescent="0.25">
      <c r="B52" s="14">
        <f t="shared" si="0"/>
        <v>45</v>
      </c>
      <c r="C52" s="67" t="s">
        <v>57</v>
      </c>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9"/>
      <c r="AQ52" s="16"/>
    </row>
    <row r="53" spans="2:43" ht="12" customHeight="1" x14ac:dyDescent="0.25">
      <c r="B53" s="14">
        <f t="shared" si="0"/>
        <v>46</v>
      </c>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2"/>
      <c r="AQ53" s="16"/>
    </row>
    <row r="54" spans="2:43" ht="12" customHeight="1" x14ac:dyDescent="0.25">
      <c r="B54" s="14">
        <f t="shared" si="0"/>
        <v>47</v>
      </c>
      <c r="C54" s="77" t="s">
        <v>44</v>
      </c>
      <c r="D54" s="78"/>
      <c r="E54" s="78"/>
      <c r="F54" s="78"/>
      <c r="G54" s="78"/>
      <c r="H54" s="78"/>
      <c r="I54" s="78"/>
      <c r="J54" s="78"/>
      <c r="K54" s="78"/>
      <c r="L54" s="54" t="s">
        <v>45</v>
      </c>
      <c r="M54" s="54"/>
      <c r="N54" s="54"/>
      <c r="O54" s="55">
        <f>O46</f>
        <v>1771835.530185242</v>
      </c>
      <c r="P54" s="56"/>
      <c r="Q54" s="56"/>
      <c r="R54" s="56"/>
      <c r="S54" s="56"/>
      <c r="T54" s="56"/>
      <c r="U54" s="56"/>
      <c r="V54" s="57"/>
      <c r="W54" s="73" t="s">
        <v>58</v>
      </c>
      <c r="X54" s="74"/>
      <c r="Y54" s="74"/>
      <c r="Z54" s="74"/>
      <c r="AA54" s="74"/>
      <c r="AB54" s="74"/>
      <c r="AC54" s="74"/>
      <c r="AD54" s="74"/>
      <c r="AE54" s="74"/>
      <c r="AF54" s="54" t="s">
        <v>62</v>
      </c>
      <c r="AG54" s="54"/>
      <c r="AH54" s="54"/>
      <c r="AI54" s="55">
        <f>IF(AI48="YES",AI49,O50)</f>
        <v>612.30481994036779</v>
      </c>
      <c r="AJ54" s="56"/>
      <c r="AK54" s="56"/>
      <c r="AL54" s="56"/>
      <c r="AM54" s="56"/>
      <c r="AN54" s="56"/>
      <c r="AO54" s="56"/>
      <c r="AP54" s="57"/>
      <c r="AQ54" s="16"/>
    </row>
    <row r="55" spans="2:43" ht="12" customHeight="1" x14ac:dyDescent="0.25">
      <c r="B55" s="14">
        <f t="shared" si="0"/>
        <v>48</v>
      </c>
      <c r="C55" s="58" t="s">
        <v>39</v>
      </c>
      <c r="D55" s="59"/>
      <c r="E55" s="59"/>
      <c r="F55" s="59"/>
      <c r="G55" s="59"/>
      <c r="H55" s="59"/>
      <c r="I55" s="59"/>
      <c r="J55" s="59"/>
      <c r="K55" s="59"/>
      <c r="L55" s="60" t="s">
        <v>61</v>
      </c>
      <c r="M55" s="60"/>
      <c r="N55" s="60"/>
      <c r="O55" s="61">
        <f>AI46</f>
        <v>111.44976047711869</v>
      </c>
      <c r="P55" s="62"/>
      <c r="Q55" s="62"/>
      <c r="R55" s="62"/>
      <c r="S55" s="62"/>
      <c r="T55" s="62"/>
      <c r="U55" s="62"/>
      <c r="V55" s="63"/>
      <c r="W55" s="75"/>
      <c r="X55" s="76"/>
      <c r="Y55" s="76"/>
      <c r="Z55" s="76"/>
      <c r="AA55" s="76"/>
      <c r="AB55" s="76"/>
      <c r="AC55" s="76"/>
      <c r="AD55" s="76"/>
      <c r="AE55" s="76"/>
      <c r="AF55" s="60" t="s">
        <v>76</v>
      </c>
      <c r="AG55" s="60"/>
      <c r="AH55" s="60"/>
      <c r="AI55" s="64">
        <f>AI54*0.0015500031</f>
        <v>0.94907436905251186</v>
      </c>
      <c r="AJ55" s="65"/>
      <c r="AK55" s="65"/>
      <c r="AL55" s="65"/>
      <c r="AM55" s="65"/>
      <c r="AN55" s="65"/>
      <c r="AO55" s="65"/>
      <c r="AP55" s="66"/>
      <c r="AQ55" s="16"/>
    </row>
    <row r="56" spans="2:43" ht="12" customHeight="1" x14ac:dyDescent="0.25">
      <c r="B56" s="14">
        <f t="shared" si="0"/>
        <v>49</v>
      </c>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6"/>
    </row>
    <row r="57" spans="2:43" ht="12" customHeight="1" x14ac:dyDescent="0.25">
      <c r="B57" s="14">
        <f t="shared" si="0"/>
        <v>50</v>
      </c>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6"/>
    </row>
    <row r="58" spans="2:43" ht="12" customHeight="1" x14ac:dyDescent="0.25">
      <c r="B58" s="14">
        <f t="shared" si="0"/>
        <v>51</v>
      </c>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6"/>
    </row>
    <row r="59" spans="2:43" ht="12" customHeight="1" x14ac:dyDescent="0.25">
      <c r="B59" s="14">
        <f t="shared" si="0"/>
        <v>52</v>
      </c>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6"/>
    </row>
    <row r="60" spans="2:43" ht="12" customHeight="1" x14ac:dyDescent="0.25">
      <c r="B60" s="14">
        <f>B59+1</f>
        <v>53</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6"/>
    </row>
    <row r="61" spans="2:43" ht="12" customHeight="1" x14ac:dyDescent="0.25">
      <c r="B61" s="14">
        <f>B60+1</f>
        <v>54</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6"/>
    </row>
    <row r="62" spans="2:43" ht="12" customHeight="1" x14ac:dyDescent="0.25">
      <c r="B62" s="14">
        <f t="shared" si="0"/>
        <v>55</v>
      </c>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6"/>
    </row>
    <row r="63" spans="2:43" ht="12" customHeight="1" x14ac:dyDescent="0.25">
      <c r="B63" s="14">
        <f t="shared" si="0"/>
        <v>56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6"/>
    </row>
    <row r="64" spans="2:43" ht="12" customHeight="1" x14ac:dyDescent="0.25">
      <c r="B64" s="14">
        <f t="shared" si="0"/>
        <v>57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6"/>
    </row>
    <row r="65" spans="2:43" ht="12" customHeight="1" x14ac:dyDescent="0.25">
      <c r="B65" s="14">
        <f t="shared" si="0"/>
        <v>58</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6"/>
    </row>
    <row r="66" spans="2:43" ht="12" customHeight="1" x14ac:dyDescent="0.25">
      <c r="B66" s="14">
        <f t="shared" si="0"/>
        <v>59</v>
      </c>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6"/>
    </row>
    <row r="67" spans="2:43" ht="12" customHeight="1" x14ac:dyDescent="0.25">
      <c r="B67" s="14">
        <f t="shared" si="0"/>
        <v>60</v>
      </c>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6"/>
    </row>
    <row r="68" spans="2:43" ht="12" customHeight="1" x14ac:dyDescent="0.25">
      <c r="B68" s="14">
        <f>B67+1</f>
        <v>61</v>
      </c>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6"/>
    </row>
    <row r="69" spans="2:43" ht="12" customHeight="1" x14ac:dyDescent="0.25">
      <c r="B69" s="18">
        <f>B68+1</f>
        <v>62</v>
      </c>
      <c r="C69" s="42"/>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4"/>
      <c r="AQ69" s="19"/>
    </row>
    <row r="70" spans="2:43" ht="12" customHeight="1" thickBot="1" x14ac:dyDescent="0.3">
      <c r="B70" s="143" t="s">
        <v>98</v>
      </c>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5"/>
    </row>
    <row r="71" spans="2:43" ht="12" customHeight="1" x14ac:dyDescent="0.25"/>
  </sheetData>
  <mergeCells count="147">
    <mergeCell ref="B70:AQ70"/>
    <mergeCell ref="U4:W5"/>
    <mergeCell ref="X4:AE5"/>
    <mergeCell ref="AK5:AL5"/>
    <mergeCell ref="AP5:AQ5"/>
    <mergeCell ref="B6:AH7"/>
    <mergeCell ref="AI6:AQ7"/>
    <mergeCell ref="U2:W3"/>
    <mergeCell ref="X2:AE3"/>
    <mergeCell ref="AF2:AI2"/>
    <mergeCell ref="AJ2:AQ2"/>
    <mergeCell ref="AF3:AI3"/>
    <mergeCell ref="AJ3:AQ3"/>
    <mergeCell ref="C10:K10"/>
    <mergeCell ref="L10:N10"/>
    <mergeCell ref="O10:V10"/>
    <mergeCell ref="W10:AE10"/>
    <mergeCell ref="AF10:AH10"/>
    <mergeCell ref="AI10:AP10"/>
    <mergeCell ref="C8:AP8"/>
    <mergeCell ref="C9:K9"/>
    <mergeCell ref="L9:N9"/>
    <mergeCell ref="O9:V9"/>
    <mergeCell ref="W9:AE9"/>
    <mergeCell ref="AF9:AH9"/>
    <mergeCell ref="AI9:AP9"/>
    <mergeCell ref="C12:K12"/>
    <mergeCell ref="L12:N12"/>
    <mergeCell ref="O12:V12"/>
    <mergeCell ref="W12:AE12"/>
    <mergeCell ref="AF12:AH12"/>
    <mergeCell ref="AI12:AP12"/>
    <mergeCell ref="C11:K11"/>
    <mergeCell ref="L11:N11"/>
    <mergeCell ref="O11:V11"/>
    <mergeCell ref="W11:AE11"/>
    <mergeCell ref="AF11:AH11"/>
    <mergeCell ref="AI11:AP11"/>
    <mergeCell ref="C14:K14"/>
    <mergeCell ref="L14:N14"/>
    <mergeCell ref="O14:V14"/>
    <mergeCell ref="W14:AE14"/>
    <mergeCell ref="AF14:AH14"/>
    <mergeCell ref="AI14:AP14"/>
    <mergeCell ref="C13:K13"/>
    <mergeCell ref="L13:N13"/>
    <mergeCell ref="O13:V13"/>
    <mergeCell ref="W13:AE13"/>
    <mergeCell ref="AF13:AH13"/>
    <mergeCell ref="AI13:AP13"/>
    <mergeCell ref="C15:K15"/>
    <mergeCell ref="L15:N15"/>
    <mergeCell ref="O15:V15"/>
    <mergeCell ref="C16:AP16"/>
    <mergeCell ref="C17:K17"/>
    <mergeCell ref="L17:N17"/>
    <mergeCell ref="O17:V17"/>
    <mergeCell ref="W17:AE17"/>
    <mergeCell ref="AF17:AH17"/>
    <mergeCell ref="AI17:AP17"/>
    <mergeCell ref="C19:K19"/>
    <mergeCell ref="L19:N19"/>
    <mergeCell ref="O19:V19"/>
    <mergeCell ref="W18:AE18"/>
    <mergeCell ref="AF18:AH18"/>
    <mergeCell ref="AI18:AP18"/>
    <mergeCell ref="C18:K18"/>
    <mergeCell ref="L18:N18"/>
    <mergeCell ref="O18:V18"/>
    <mergeCell ref="W19:AE19"/>
    <mergeCell ref="AF19:AH19"/>
    <mergeCell ref="AI19:AP19"/>
    <mergeCell ref="U22:V22"/>
    <mergeCell ref="O28:P28"/>
    <mergeCell ref="U28:V28"/>
    <mergeCell ref="J36:K36"/>
    <mergeCell ref="C41:AP41"/>
    <mergeCell ref="C42:K42"/>
    <mergeCell ref="L42:N42"/>
    <mergeCell ref="O42:V42"/>
    <mergeCell ref="W42:AE43"/>
    <mergeCell ref="AF42:AH43"/>
    <mergeCell ref="AI42:AP42"/>
    <mergeCell ref="C43:K43"/>
    <mergeCell ref="L43:N43"/>
    <mergeCell ref="O43:V43"/>
    <mergeCell ref="AI43:AP43"/>
    <mergeCell ref="AA33:AB33"/>
    <mergeCell ref="C44:K44"/>
    <mergeCell ref="L44:N44"/>
    <mergeCell ref="O44:V44"/>
    <mergeCell ref="W44:AE44"/>
    <mergeCell ref="AF44:AH44"/>
    <mergeCell ref="W47:AE47"/>
    <mergeCell ref="AF47:AH47"/>
    <mergeCell ref="AI47:AP47"/>
    <mergeCell ref="AI44:AP44"/>
    <mergeCell ref="C45:K45"/>
    <mergeCell ref="L45:N45"/>
    <mergeCell ref="O45:V45"/>
    <mergeCell ref="W46:AE46"/>
    <mergeCell ref="AF46:AH46"/>
    <mergeCell ref="AI46:AP46"/>
    <mergeCell ref="O46:V46"/>
    <mergeCell ref="C52:AP53"/>
    <mergeCell ref="C54:K54"/>
    <mergeCell ref="L54:N54"/>
    <mergeCell ref="O54:V54"/>
    <mergeCell ref="W54:AE55"/>
    <mergeCell ref="AF54:AH54"/>
    <mergeCell ref="AI54:AP54"/>
    <mergeCell ref="C55:K55"/>
    <mergeCell ref="L55:N55"/>
    <mergeCell ref="O55:V55"/>
    <mergeCell ref="C50:K50"/>
    <mergeCell ref="L50:N50"/>
    <mergeCell ref="O50:V50"/>
    <mergeCell ref="C49:K49"/>
    <mergeCell ref="L49:N49"/>
    <mergeCell ref="O49:V49"/>
    <mergeCell ref="W50:AE50"/>
    <mergeCell ref="AF50:AH50"/>
    <mergeCell ref="AI50:AP50"/>
    <mergeCell ref="C48:K48"/>
    <mergeCell ref="AE34:AF34"/>
    <mergeCell ref="W45:AE45"/>
    <mergeCell ref="AF45:AH45"/>
    <mergeCell ref="AI45:AP45"/>
    <mergeCell ref="AF55:AH55"/>
    <mergeCell ref="AI55:AP55"/>
    <mergeCell ref="C69:AP69"/>
    <mergeCell ref="C20:K20"/>
    <mergeCell ref="L20:N20"/>
    <mergeCell ref="O20:V20"/>
    <mergeCell ref="L48:N48"/>
    <mergeCell ref="O48:V48"/>
    <mergeCell ref="W49:AE49"/>
    <mergeCell ref="AF49:AH49"/>
    <mergeCell ref="AI49:AP49"/>
    <mergeCell ref="C47:K47"/>
    <mergeCell ref="L47:N47"/>
    <mergeCell ref="O47:V47"/>
    <mergeCell ref="W48:AE48"/>
    <mergeCell ref="AF48:AH48"/>
    <mergeCell ref="AI48:AP48"/>
    <mergeCell ref="C46:K46"/>
    <mergeCell ref="L46:N46"/>
  </mergeCells>
  <dataValidations count="1">
    <dataValidation type="list" allowBlank="1" showInputMessage="1" showErrorMessage="1" sqref="AI14:AP14" xr:uid="{DDFA194B-36E0-4B8C-A99B-65E1B5201ED1}">
      <formula1>"YES,NO"</formula1>
    </dataValidation>
  </dataValidations>
  <pageMargins left="0" right="0" top="0.19685039370078741" bottom="0.19685039370078741" header="0" footer="0"/>
  <pageSetup paperSize="9" fitToHeight="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2DDF7-1674-425E-BC7F-26A1D724C000}">
  <sheetPr>
    <pageSetUpPr fitToPage="1"/>
  </sheetPr>
  <dimension ref="B1:AQ71"/>
  <sheetViews>
    <sheetView view="pageLayout" topLeftCell="A44" zoomScale="120" zoomScaleNormal="100" zoomScalePageLayoutView="120" workbookViewId="0">
      <selection activeCell="J60" sqref="J60"/>
    </sheetView>
  </sheetViews>
  <sheetFormatPr defaultRowHeight="15" x14ac:dyDescent="0.25"/>
  <cols>
    <col min="1" max="1" width="5.7109375" customWidth="1"/>
    <col min="2" max="33" width="2.28515625" customWidth="1"/>
    <col min="34" max="43" width="2.140625" customWidth="1"/>
  </cols>
  <sheetData>
    <row r="1" spans="2:43" ht="12" customHeight="1" thickBot="1" x14ac:dyDescent="0.3"/>
    <row r="2" spans="2:43" ht="12" customHeight="1" x14ac:dyDescent="0.25">
      <c r="B2" s="1"/>
      <c r="C2" s="2"/>
      <c r="D2" s="2"/>
      <c r="E2" s="2"/>
      <c r="F2" s="2"/>
      <c r="G2" s="2"/>
      <c r="H2" s="2"/>
      <c r="I2" s="2"/>
      <c r="J2" s="2"/>
      <c r="K2" s="2"/>
      <c r="L2" s="2"/>
      <c r="M2" s="2"/>
      <c r="N2" s="2"/>
      <c r="O2" s="2"/>
      <c r="P2" s="2"/>
      <c r="Q2" s="2"/>
      <c r="R2" s="2"/>
      <c r="S2" s="2"/>
      <c r="T2" s="3"/>
      <c r="U2" s="106" t="s">
        <v>0</v>
      </c>
      <c r="V2" s="107"/>
      <c r="W2" s="107"/>
      <c r="X2" s="110"/>
      <c r="Y2" s="110"/>
      <c r="Z2" s="110"/>
      <c r="AA2" s="110"/>
      <c r="AB2" s="110"/>
      <c r="AC2" s="110"/>
      <c r="AD2" s="110"/>
      <c r="AE2" s="111"/>
      <c r="AF2" s="114" t="s">
        <v>1</v>
      </c>
      <c r="AG2" s="115"/>
      <c r="AH2" s="115"/>
      <c r="AI2" s="115"/>
      <c r="AJ2" s="116"/>
      <c r="AK2" s="116"/>
      <c r="AL2" s="116"/>
      <c r="AM2" s="116"/>
      <c r="AN2" s="116"/>
      <c r="AO2" s="116"/>
      <c r="AP2" s="116"/>
      <c r="AQ2" s="117"/>
    </row>
    <row r="3" spans="2:43" ht="12" customHeight="1" x14ac:dyDescent="0.25">
      <c r="B3" s="4"/>
      <c r="C3" s="5"/>
      <c r="D3" s="5"/>
      <c r="E3" s="5"/>
      <c r="F3" s="5"/>
      <c r="G3" s="5"/>
      <c r="H3" s="5"/>
      <c r="I3" s="5"/>
      <c r="J3" s="5"/>
      <c r="K3" s="5"/>
      <c r="L3" s="5"/>
      <c r="M3" s="5"/>
      <c r="N3" s="5"/>
      <c r="O3" s="5"/>
      <c r="P3" s="5"/>
      <c r="Q3" s="5"/>
      <c r="R3" s="5"/>
      <c r="S3" s="5"/>
      <c r="T3" s="6"/>
      <c r="U3" s="108"/>
      <c r="V3" s="109"/>
      <c r="W3" s="109"/>
      <c r="X3" s="112"/>
      <c r="Y3" s="112"/>
      <c r="Z3" s="112"/>
      <c r="AA3" s="112"/>
      <c r="AB3" s="112"/>
      <c r="AC3" s="112"/>
      <c r="AD3" s="112"/>
      <c r="AE3" s="113"/>
      <c r="AF3" s="118" t="s">
        <v>2</v>
      </c>
      <c r="AG3" s="119"/>
      <c r="AH3" s="119"/>
      <c r="AI3" s="119"/>
      <c r="AJ3" s="120"/>
      <c r="AK3" s="120"/>
      <c r="AL3" s="120"/>
      <c r="AM3" s="120"/>
      <c r="AN3" s="120"/>
      <c r="AO3" s="120"/>
      <c r="AP3" s="120"/>
      <c r="AQ3" s="121"/>
    </row>
    <row r="4" spans="2:43" ht="12" customHeight="1" x14ac:dyDescent="0.25">
      <c r="B4" s="4"/>
      <c r="C4" s="5"/>
      <c r="D4" s="5"/>
      <c r="E4" s="5"/>
      <c r="F4" s="5"/>
      <c r="G4" s="5"/>
      <c r="H4" s="5"/>
      <c r="I4" s="5"/>
      <c r="J4" s="5"/>
      <c r="K4" s="5"/>
      <c r="L4" s="5"/>
      <c r="M4" s="5"/>
      <c r="N4" s="5"/>
      <c r="O4" s="5"/>
      <c r="P4" s="5"/>
      <c r="Q4" s="5"/>
      <c r="R4" s="5"/>
      <c r="S4" s="5"/>
      <c r="T4" s="6"/>
      <c r="U4" s="125" t="s">
        <v>3</v>
      </c>
      <c r="V4" s="126"/>
      <c r="W4" s="126"/>
      <c r="X4" s="129"/>
      <c r="Y4" s="129"/>
      <c r="Z4" s="129"/>
      <c r="AA4" s="129"/>
      <c r="AB4" s="129"/>
      <c r="AC4" s="129"/>
      <c r="AD4" s="129"/>
      <c r="AE4" s="130"/>
      <c r="AF4" s="7"/>
      <c r="AG4" s="5"/>
      <c r="AH4" s="5"/>
      <c r="AI4" s="5"/>
      <c r="AJ4" s="5"/>
      <c r="AK4" s="5"/>
      <c r="AL4" s="5"/>
      <c r="AM4" s="5"/>
      <c r="AN4" s="5"/>
      <c r="AO4" s="5"/>
      <c r="AP4" s="5"/>
      <c r="AQ4" s="8"/>
    </row>
    <row r="5" spans="2:43" ht="12" customHeight="1" thickBot="1" x14ac:dyDescent="0.3">
      <c r="B5" s="9"/>
      <c r="C5" s="10"/>
      <c r="D5" s="10"/>
      <c r="E5" s="10"/>
      <c r="F5" s="10"/>
      <c r="G5" s="10"/>
      <c r="H5" s="10"/>
      <c r="I5" s="10"/>
      <c r="J5" s="10"/>
      <c r="K5" s="10"/>
      <c r="L5" s="10"/>
      <c r="M5" s="10"/>
      <c r="N5" s="10"/>
      <c r="O5" s="10"/>
      <c r="P5" s="10"/>
      <c r="Q5" s="10"/>
      <c r="R5" s="10"/>
      <c r="S5" s="10"/>
      <c r="T5" s="11"/>
      <c r="U5" s="127"/>
      <c r="V5" s="128"/>
      <c r="W5" s="128"/>
      <c r="X5" s="131"/>
      <c r="Y5" s="131"/>
      <c r="Z5" s="131"/>
      <c r="AA5" s="131"/>
      <c r="AB5" s="131"/>
      <c r="AC5" s="131"/>
      <c r="AD5" s="131"/>
      <c r="AE5" s="132"/>
      <c r="AF5" s="12" t="s">
        <v>4</v>
      </c>
      <c r="AG5" s="10"/>
      <c r="AH5" s="10"/>
      <c r="AI5" s="13"/>
      <c r="AJ5" s="13"/>
      <c r="AK5" s="133">
        <v>1</v>
      </c>
      <c r="AL5" s="133"/>
      <c r="AM5" s="13"/>
      <c r="AN5" s="10" t="s">
        <v>5</v>
      </c>
      <c r="AO5" s="10"/>
      <c r="AP5" s="133">
        <v>1</v>
      </c>
      <c r="AQ5" s="134"/>
    </row>
    <row r="6" spans="2:43" ht="12" customHeight="1" x14ac:dyDescent="0.25">
      <c r="B6" s="135" t="s">
        <v>13</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9" t="s">
        <v>6</v>
      </c>
      <c r="AJ6" s="139"/>
      <c r="AK6" s="139"/>
      <c r="AL6" s="139"/>
      <c r="AM6" s="139"/>
      <c r="AN6" s="139"/>
      <c r="AO6" s="139"/>
      <c r="AP6" s="139"/>
      <c r="AQ6" s="140"/>
    </row>
    <row r="7" spans="2:43" ht="12" customHeight="1" thickBot="1" x14ac:dyDescent="0.3">
      <c r="B7" s="137"/>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41"/>
      <c r="AJ7" s="141"/>
      <c r="AK7" s="141"/>
      <c r="AL7" s="141"/>
      <c r="AM7" s="141"/>
      <c r="AN7" s="141"/>
      <c r="AO7" s="141"/>
      <c r="AP7" s="141"/>
      <c r="AQ7" s="142"/>
    </row>
    <row r="8" spans="2:43" ht="12" customHeight="1" x14ac:dyDescent="0.25">
      <c r="B8" s="14">
        <v>1</v>
      </c>
      <c r="C8" s="88" t="s">
        <v>14</v>
      </c>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90"/>
      <c r="AQ8" s="15"/>
    </row>
    <row r="9" spans="2:43" ht="12" customHeight="1" x14ac:dyDescent="0.25">
      <c r="B9" s="14">
        <v>2</v>
      </c>
      <c r="C9" s="45" t="s">
        <v>15</v>
      </c>
      <c r="D9" s="46"/>
      <c r="E9" s="46"/>
      <c r="F9" s="46"/>
      <c r="G9" s="46"/>
      <c r="H9" s="46"/>
      <c r="I9" s="46"/>
      <c r="J9" s="46" t="s">
        <v>7</v>
      </c>
      <c r="K9" s="46"/>
      <c r="L9" s="47" t="s">
        <v>16</v>
      </c>
      <c r="M9" s="47"/>
      <c r="N9" s="47"/>
      <c r="O9" s="94">
        <v>6</v>
      </c>
      <c r="P9" s="95"/>
      <c r="Q9" s="95"/>
      <c r="R9" s="95"/>
      <c r="S9" s="95"/>
      <c r="T9" s="95"/>
      <c r="U9" s="95"/>
      <c r="V9" s="96"/>
      <c r="W9" s="45" t="s">
        <v>19</v>
      </c>
      <c r="X9" s="46"/>
      <c r="Y9" s="46"/>
      <c r="Z9" s="46"/>
      <c r="AA9" s="46"/>
      <c r="AB9" s="46"/>
      <c r="AC9" s="46"/>
      <c r="AD9" s="46"/>
      <c r="AE9" s="46"/>
      <c r="AF9" s="47" t="s">
        <v>9</v>
      </c>
      <c r="AG9" s="47"/>
      <c r="AH9" s="47"/>
      <c r="AI9" s="103">
        <v>130</v>
      </c>
      <c r="AJ9" s="104"/>
      <c r="AK9" s="104"/>
      <c r="AL9" s="104"/>
      <c r="AM9" s="104"/>
      <c r="AN9" s="104"/>
      <c r="AO9" s="104"/>
      <c r="AP9" s="105"/>
      <c r="AQ9" s="16"/>
    </row>
    <row r="10" spans="2:43" ht="12" customHeight="1" x14ac:dyDescent="0.25">
      <c r="B10" s="14">
        <v>3</v>
      </c>
      <c r="C10" s="45" t="s">
        <v>17</v>
      </c>
      <c r="D10" s="46"/>
      <c r="E10" s="46"/>
      <c r="F10" s="46"/>
      <c r="G10" s="46"/>
      <c r="H10" s="46"/>
      <c r="I10" s="46"/>
      <c r="J10" s="46" t="s">
        <v>7</v>
      </c>
      <c r="K10" s="46"/>
      <c r="L10" s="47" t="s">
        <v>12</v>
      </c>
      <c r="M10" s="47"/>
      <c r="N10" s="47"/>
      <c r="O10" s="94">
        <v>21</v>
      </c>
      <c r="P10" s="95"/>
      <c r="Q10" s="95"/>
      <c r="R10" s="95"/>
      <c r="S10" s="95"/>
      <c r="T10" s="95"/>
      <c r="U10" s="95"/>
      <c r="V10" s="96"/>
      <c r="W10" s="45" t="s">
        <v>20</v>
      </c>
      <c r="X10" s="46"/>
      <c r="Y10" s="46"/>
      <c r="Z10" s="46"/>
      <c r="AA10" s="46"/>
      <c r="AB10" s="46"/>
      <c r="AC10" s="46"/>
      <c r="AD10" s="46"/>
      <c r="AE10" s="46"/>
      <c r="AF10" s="47" t="s">
        <v>21</v>
      </c>
      <c r="AG10" s="47"/>
      <c r="AH10" s="47"/>
      <c r="AI10" s="103">
        <v>500</v>
      </c>
      <c r="AJ10" s="104"/>
      <c r="AK10" s="104"/>
      <c r="AL10" s="104"/>
      <c r="AM10" s="104"/>
      <c r="AN10" s="104"/>
      <c r="AO10" s="104"/>
      <c r="AP10" s="105"/>
      <c r="AQ10" s="16"/>
    </row>
    <row r="11" spans="2:43" ht="12" customHeight="1" x14ac:dyDescent="0.25">
      <c r="B11" s="14">
        <v>4</v>
      </c>
      <c r="C11" s="45" t="s">
        <v>22</v>
      </c>
      <c r="D11" s="46"/>
      <c r="E11" s="46"/>
      <c r="F11" s="46"/>
      <c r="G11" s="46"/>
      <c r="H11" s="46"/>
      <c r="I11" s="46"/>
      <c r="J11" s="46"/>
      <c r="K11" s="46"/>
      <c r="L11" s="47" t="s">
        <v>23</v>
      </c>
      <c r="M11" s="47"/>
      <c r="N11" s="47"/>
      <c r="O11" s="94">
        <v>30</v>
      </c>
      <c r="P11" s="95"/>
      <c r="Q11" s="95"/>
      <c r="R11" s="95"/>
      <c r="S11" s="95"/>
      <c r="T11" s="95"/>
      <c r="U11" s="95"/>
      <c r="V11" s="96"/>
      <c r="W11" s="45" t="s">
        <v>52</v>
      </c>
      <c r="X11" s="46"/>
      <c r="Y11" s="46"/>
      <c r="Z11" s="46"/>
      <c r="AA11" s="46"/>
      <c r="AB11" s="46"/>
      <c r="AC11" s="46"/>
      <c r="AD11" s="46"/>
      <c r="AE11" s="46"/>
      <c r="AF11" s="47"/>
      <c r="AG11" s="47"/>
      <c r="AH11" s="47"/>
      <c r="AI11" s="94">
        <v>1</v>
      </c>
      <c r="AJ11" s="95"/>
      <c r="AK11" s="95"/>
      <c r="AL11" s="95"/>
      <c r="AM11" s="95"/>
      <c r="AN11" s="95"/>
      <c r="AO11" s="95"/>
      <c r="AP11" s="96"/>
      <c r="AQ11" s="16"/>
    </row>
    <row r="12" spans="2:43" ht="12" customHeight="1" x14ac:dyDescent="0.25">
      <c r="B12" s="14">
        <v>5</v>
      </c>
      <c r="C12" s="45" t="s">
        <v>24</v>
      </c>
      <c r="D12" s="46"/>
      <c r="E12" s="46"/>
      <c r="F12" s="46"/>
      <c r="G12" s="46"/>
      <c r="H12" s="46"/>
      <c r="I12" s="46"/>
      <c r="J12" s="46"/>
      <c r="K12" s="46"/>
      <c r="L12" s="47"/>
      <c r="M12" s="47"/>
      <c r="N12" s="47"/>
      <c r="O12" s="94">
        <v>1.3</v>
      </c>
      <c r="P12" s="95"/>
      <c r="Q12" s="95"/>
      <c r="R12" s="95"/>
      <c r="S12" s="95"/>
      <c r="T12" s="95"/>
      <c r="U12" s="95"/>
      <c r="V12" s="96"/>
      <c r="W12" s="45" t="s">
        <v>30</v>
      </c>
      <c r="X12" s="46"/>
      <c r="Y12" s="46"/>
      <c r="Z12" s="46"/>
      <c r="AA12" s="46"/>
      <c r="AB12" s="46"/>
      <c r="AC12" s="46"/>
      <c r="AD12" s="46"/>
      <c r="AE12" s="46"/>
      <c r="AF12" s="47"/>
      <c r="AG12" s="47"/>
      <c r="AH12" s="47"/>
      <c r="AI12" s="100">
        <v>0.97499999999999998</v>
      </c>
      <c r="AJ12" s="101"/>
      <c r="AK12" s="101"/>
      <c r="AL12" s="101"/>
      <c r="AM12" s="101"/>
      <c r="AN12" s="101"/>
      <c r="AO12" s="101"/>
      <c r="AP12" s="102"/>
      <c r="AQ12" s="16"/>
    </row>
    <row r="13" spans="2:43" ht="12" customHeight="1" x14ac:dyDescent="0.25">
      <c r="B13" s="14">
        <v>6</v>
      </c>
      <c r="C13" s="45" t="s">
        <v>31</v>
      </c>
      <c r="D13" s="46"/>
      <c r="E13" s="46"/>
      <c r="F13" s="46"/>
      <c r="G13" s="46"/>
      <c r="H13" s="46"/>
      <c r="I13" s="46"/>
      <c r="J13" s="46"/>
      <c r="K13" s="46"/>
      <c r="L13" s="47"/>
      <c r="M13" s="47"/>
      <c r="N13" s="47"/>
      <c r="O13" s="97">
        <v>1</v>
      </c>
      <c r="P13" s="98"/>
      <c r="Q13" s="98"/>
      <c r="R13" s="98"/>
      <c r="S13" s="98"/>
      <c r="T13" s="98"/>
      <c r="U13" s="98"/>
      <c r="V13" s="99"/>
      <c r="W13" s="45" t="s">
        <v>32</v>
      </c>
      <c r="X13" s="46"/>
      <c r="Y13" s="46"/>
      <c r="Z13" s="46"/>
      <c r="AA13" s="46"/>
      <c r="AB13" s="46"/>
      <c r="AC13" s="46"/>
      <c r="AD13" s="46"/>
      <c r="AE13" s="46"/>
      <c r="AF13" s="47"/>
      <c r="AG13" s="47"/>
      <c r="AH13" s="47"/>
      <c r="AI13" s="91">
        <v>1</v>
      </c>
      <c r="AJ13" s="92"/>
      <c r="AK13" s="92"/>
      <c r="AL13" s="92"/>
      <c r="AM13" s="92"/>
      <c r="AN13" s="92"/>
      <c r="AO13" s="92"/>
      <c r="AP13" s="93"/>
      <c r="AQ13" s="16"/>
    </row>
    <row r="14" spans="2:43" ht="12" customHeight="1" x14ac:dyDescent="0.25">
      <c r="B14" s="14">
        <v>7</v>
      </c>
      <c r="C14" s="45" t="s">
        <v>42</v>
      </c>
      <c r="D14" s="46"/>
      <c r="E14" s="46"/>
      <c r="F14" s="46"/>
      <c r="G14" s="46"/>
      <c r="H14" s="46"/>
      <c r="I14" s="46"/>
      <c r="J14" s="46"/>
      <c r="K14" s="46"/>
      <c r="L14" s="47"/>
      <c r="M14" s="47"/>
      <c r="N14" s="47"/>
      <c r="O14" s="94">
        <v>1</v>
      </c>
      <c r="P14" s="95"/>
      <c r="Q14" s="95"/>
      <c r="R14" s="95"/>
      <c r="S14" s="95"/>
      <c r="T14" s="95"/>
      <c r="U14" s="95"/>
      <c r="V14" s="96"/>
      <c r="W14" s="45" t="s">
        <v>43</v>
      </c>
      <c r="X14" s="46"/>
      <c r="Y14" s="46"/>
      <c r="Z14" s="46"/>
      <c r="AA14" s="46"/>
      <c r="AB14" s="46"/>
      <c r="AC14" s="46"/>
      <c r="AD14" s="46"/>
      <c r="AE14" s="46"/>
      <c r="AF14" s="47"/>
      <c r="AG14" s="47"/>
      <c r="AH14" s="47"/>
      <c r="AI14" s="97" t="s">
        <v>11</v>
      </c>
      <c r="AJ14" s="98"/>
      <c r="AK14" s="98"/>
      <c r="AL14" s="98"/>
      <c r="AM14" s="98"/>
      <c r="AN14" s="98"/>
      <c r="AO14" s="98"/>
      <c r="AP14" s="99"/>
      <c r="AQ14" s="16"/>
    </row>
    <row r="15" spans="2:43" ht="12" customHeight="1" x14ac:dyDescent="0.25">
      <c r="B15" s="14">
        <v>8</v>
      </c>
      <c r="C15" s="45" t="s">
        <v>48</v>
      </c>
      <c r="D15" s="46"/>
      <c r="E15" s="46"/>
      <c r="F15" s="46"/>
      <c r="G15" s="46"/>
      <c r="H15" s="46"/>
      <c r="I15" s="46"/>
      <c r="J15" s="46"/>
      <c r="K15" s="46"/>
      <c r="L15" s="47" t="s">
        <v>16</v>
      </c>
      <c r="M15" s="47"/>
      <c r="N15" s="47"/>
      <c r="O15" s="103">
        <v>0.35</v>
      </c>
      <c r="P15" s="104"/>
      <c r="Q15" s="104"/>
      <c r="R15" s="104"/>
      <c r="S15" s="104"/>
      <c r="T15" s="104"/>
      <c r="U15" s="104"/>
      <c r="V15" s="105"/>
      <c r="AQ15" s="16"/>
    </row>
    <row r="16" spans="2:43" ht="12" customHeight="1" x14ac:dyDescent="0.25">
      <c r="B16" s="14">
        <v>9</v>
      </c>
      <c r="C16" s="122" t="s">
        <v>25</v>
      </c>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4"/>
      <c r="AQ16" s="16"/>
    </row>
    <row r="17" spans="2:43" ht="12" customHeight="1" x14ac:dyDescent="0.25">
      <c r="B17" s="14">
        <v>10</v>
      </c>
      <c r="C17" s="45" t="s">
        <v>26</v>
      </c>
      <c r="D17" s="46"/>
      <c r="E17" s="46"/>
      <c r="F17" s="46"/>
      <c r="G17" s="46"/>
      <c r="H17" s="46"/>
      <c r="I17" s="46"/>
      <c r="J17" s="46"/>
      <c r="K17" s="46"/>
      <c r="L17" s="47" t="s">
        <v>10</v>
      </c>
      <c r="M17" s="47"/>
      <c r="N17" s="47"/>
      <c r="O17" s="94">
        <v>4</v>
      </c>
      <c r="P17" s="95"/>
      <c r="Q17" s="95"/>
      <c r="R17" s="95"/>
      <c r="S17" s="95"/>
      <c r="T17" s="95"/>
      <c r="U17" s="95"/>
      <c r="V17" s="95"/>
      <c r="W17" s="45" t="s">
        <v>28</v>
      </c>
      <c r="X17" s="46"/>
      <c r="Y17" s="46"/>
      <c r="Z17" s="46"/>
      <c r="AA17" s="46"/>
      <c r="AB17" s="46"/>
      <c r="AC17" s="46"/>
      <c r="AD17" s="46"/>
      <c r="AE17" s="46"/>
      <c r="AF17" s="47" t="s">
        <v>10</v>
      </c>
      <c r="AG17" s="47"/>
      <c r="AH17" s="47"/>
      <c r="AI17" s="94">
        <v>5</v>
      </c>
      <c r="AJ17" s="95"/>
      <c r="AK17" s="95"/>
      <c r="AL17" s="95"/>
      <c r="AM17" s="95"/>
      <c r="AN17" s="95"/>
      <c r="AO17" s="95"/>
      <c r="AP17" s="95"/>
      <c r="AQ17" s="16"/>
    </row>
    <row r="18" spans="2:43" ht="12" customHeight="1" x14ac:dyDescent="0.25">
      <c r="B18" s="14">
        <v>11</v>
      </c>
      <c r="C18" s="45" t="s">
        <v>67</v>
      </c>
      <c r="D18" s="46"/>
      <c r="E18" s="46"/>
      <c r="F18" s="46"/>
      <c r="G18" s="46"/>
      <c r="H18" s="46"/>
      <c r="I18" s="46"/>
      <c r="J18" s="46"/>
      <c r="K18" s="46"/>
      <c r="L18" s="47" t="s">
        <v>10</v>
      </c>
      <c r="M18" s="47"/>
      <c r="N18" s="47"/>
      <c r="O18" s="94">
        <v>7.5</v>
      </c>
      <c r="P18" s="95"/>
      <c r="Q18" s="95"/>
      <c r="R18" s="95"/>
      <c r="S18" s="95"/>
      <c r="T18" s="95"/>
      <c r="U18" s="95"/>
      <c r="V18" s="95"/>
      <c r="W18" s="45" t="s">
        <v>29</v>
      </c>
      <c r="X18" s="46"/>
      <c r="Y18" s="46"/>
      <c r="Z18" s="46"/>
      <c r="AA18" s="46"/>
      <c r="AB18" s="46"/>
      <c r="AC18" s="46"/>
      <c r="AD18" s="46"/>
      <c r="AE18" s="46"/>
      <c r="AF18" s="47" t="s">
        <v>12</v>
      </c>
      <c r="AG18" s="47"/>
      <c r="AH18" s="47"/>
      <c r="AI18" s="94">
        <v>10</v>
      </c>
      <c r="AJ18" s="95"/>
      <c r="AK18" s="95"/>
      <c r="AL18" s="95"/>
      <c r="AM18" s="95"/>
      <c r="AN18" s="95"/>
      <c r="AO18" s="95"/>
      <c r="AP18" s="95"/>
      <c r="AQ18" s="16"/>
    </row>
    <row r="19" spans="2:43" ht="12" customHeight="1" x14ac:dyDescent="0.25">
      <c r="B19" s="14">
        <v>12</v>
      </c>
      <c r="C19" s="45" t="s">
        <v>27</v>
      </c>
      <c r="D19" s="46"/>
      <c r="E19" s="46"/>
      <c r="F19" s="46"/>
      <c r="G19" s="46"/>
      <c r="H19" s="46"/>
      <c r="I19" s="46"/>
      <c r="J19" s="46"/>
      <c r="K19" s="46"/>
      <c r="L19" s="47" t="s">
        <v>10</v>
      </c>
      <c r="M19" s="47"/>
      <c r="N19" s="47"/>
      <c r="O19" s="85">
        <v>3.5</v>
      </c>
      <c r="P19" s="86"/>
      <c r="Q19" s="86"/>
      <c r="R19" s="86"/>
      <c r="S19" s="86"/>
      <c r="T19" s="86"/>
      <c r="U19" s="86"/>
      <c r="V19" s="87"/>
      <c r="W19" s="17"/>
      <c r="X19" s="17"/>
      <c r="Y19" s="17"/>
      <c r="Z19" s="17"/>
      <c r="AA19" s="17"/>
      <c r="AB19" s="17"/>
      <c r="AC19" s="17"/>
      <c r="AD19" s="17"/>
      <c r="AE19" s="17"/>
      <c r="AF19" s="17"/>
      <c r="AG19" s="17"/>
      <c r="AH19" s="17"/>
      <c r="AI19" s="17"/>
      <c r="AJ19" s="17"/>
      <c r="AK19" s="17"/>
      <c r="AL19" s="17"/>
      <c r="AM19" s="17"/>
      <c r="AN19" s="17"/>
      <c r="AO19" s="17"/>
      <c r="AP19" s="17"/>
      <c r="AQ19" s="16"/>
    </row>
    <row r="20" spans="2:43" ht="12" customHeight="1" x14ac:dyDescent="0.25">
      <c r="B20" s="14">
        <v>13</v>
      </c>
      <c r="C20" s="17"/>
      <c r="D20" s="17"/>
      <c r="E20" s="17"/>
      <c r="F20" s="17"/>
      <c r="G20" s="17"/>
      <c r="H20" s="17"/>
      <c r="I20" s="17"/>
      <c r="J20" s="17"/>
      <c r="K20" s="17"/>
      <c r="L20" s="17"/>
      <c r="M20" s="17"/>
      <c r="N20" s="17"/>
      <c r="O20" s="17"/>
      <c r="P20" s="17"/>
      <c r="Q20" s="17"/>
      <c r="R20" s="17"/>
      <c r="S20" s="17"/>
      <c r="T20" s="17"/>
      <c r="U20" s="17"/>
      <c r="V20" s="17"/>
      <c r="W20" s="17"/>
      <c r="X20" s="20"/>
      <c r="Y20" s="20"/>
      <c r="Z20" s="20"/>
      <c r="AA20" s="20"/>
      <c r="AB20" s="20"/>
      <c r="AC20" s="20"/>
      <c r="AD20" s="20"/>
      <c r="AE20" s="20"/>
      <c r="AF20" s="20"/>
      <c r="AG20" s="20"/>
      <c r="AH20" s="20"/>
      <c r="AI20" s="20"/>
      <c r="AJ20" s="20"/>
      <c r="AK20" s="20"/>
      <c r="AL20" s="20"/>
      <c r="AM20" s="20"/>
      <c r="AN20" s="20"/>
      <c r="AO20" s="20"/>
      <c r="AP20" s="21"/>
      <c r="AQ20" s="16"/>
    </row>
    <row r="21" spans="2:43" ht="12" customHeight="1" x14ac:dyDescent="0.25">
      <c r="B21" s="14">
        <v>14</v>
      </c>
      <c r="C21" s="17"/>
      <c r="D21" s="17"/>
      <c r="E21" s="17"/>
      <c r="F21" s="17"/>
      <c r="G21" s="17"/>
      <c r="H21" s="17"/>
      <c r="I21" s="17"/>
      <c r="J21" s="17"/>
      <c r="K21" s="17"/>
      <c r="L21" s="17"/>
      <c r="M21" s="17"/>
      <c r="N21" s="17"/>
      <c r="O21" s="17"/>
      <c r="P21" s="17"/>
      <c r="Q21" s="17"/>
      <c r="R21" s="17"/>
      <c r="S21" s="17"/>
      <c r="T21" s="17"/>
      <c r="U21" s="17"/>
      <c r="V21" s="17"/>
      <c r="W21" s="17"/>
      <c r="X21" s="17"/>
      <c r="Y21" s="17"/>
      <c r="Z21" s="20"/>
      <c r="AA21" s="20"/>
      <c r="AB21" s="20"/>
      <c r="AC21" s="20"/>
      <c r="AD21" s="20"/>
      <c r="AE21" s="20"/>
      <c r="AF21" s="20"/>
      <c r="AG21" s="20"/>
      <c r="AH21" s="20"/>
      <c r="AI21" s="20"/>
      <c r="AJ21" s="20"/>
      <c r="AK21" s="20"/>
      <c r="AL21" s="20"/>
      <c r="AM21" s="20"/>
      <c r="AN21" s="20"/>
      <c r="AO21" s="20"/>
      <c r="AP21" s="21"/>
      <c r="AQ21" s="16"/>
    </row>
    <row r="22" spans="2:43" ht="12" customHeight="1" x14ac:dyDescent="0.25">
      <c r="B22" s="14">
        <v>15</v>
      </c>
      <c r="C22" s="17"/>
      <c r="D22" s="17"/>
      <c r="E22" s="17"/>
      <c r="F22" s="17"/>
      <c r="G22" s="17"/>
      <c r="H22" s="17"/>
      <c r="I22" s="17"/>
      <c r="J22" s="17"/>
      <c r="K22" s="17"/>
      <c r="L22" s="17"/>
      <c r="M22" s="17"/>
      <c r="N22" s="17"/>
      <c r="O22" s="17"/>
      <c r="P22" s="17"/>
      <c r="Q22" s="17"/>
      <c r="R22" s="17"/>
      <c r="S22" s="17"/>
      <c r="T22" s="17"/>
      <c r="U22" s="147"/>
      <c r="V22" s="147"/>
      <c r="W22" s="25"/>
      <c r="X22" s="20"/>
      <c r="Y22" s="20"/>
      <c r="Z22" s="20"/>
      <c r="AA22" s="20"/>
      <c r="AB22" s="20"/>
      <c r="AC22" s="20"/>
      <c r="AD22" s="20"/>
      <c r="AE22" s="20"/>
      <c r="AF22" s="20"/>
      <c r="AG22" s="20"/>
      <c r="AH22" s="20"/>
      <c r="AI22" s="20"/>
      <c r="AJ22" s="20"/>
      <c r="AK22" s="20"/>
      <c r="AL22" s="20"/>
      <c r="AM22" s="20"/>
      <c r="AN22" s="20"/>
      <c r="AO22" s="20"/>
      <c r="AP22" s="21"/>
      <c r="AQ22" s="16"/>
    </row>
    <row r="23" spans="2:43" ht="12" customHeight="1" x14ac:dyDescent="0.25">
      <c r="B23" s="14">
        <v>16</v>
      </c>
      <c r="C23" s="17"/>
      <c r="D23" s="17"/>
      <c r="E23" s="17"/>
      <c r="F23" s="17"/>
      <c r="G23" s="17"/>
      <c r="H23" s="17"/>
      <c r="I23" s="17"/>
      <c r="J23" s="17"/>
      <c r="K23" s="17"/>
      <c r="L23" s="30"/>
      <c r="M23" s="17"/>
      <c r="N23" s="17"/>
      <c r="O23" s="17"/>
      <c r="P23" s="17"/>
      <c r="Q23" s="17"/>
      <c r="R23" s="17"/>
      <c r="S23" s="17"/>
      <c r="T23" s="17"/>
      <c r="U23" s="17"/>
      <c r="V23" s="20"/>
      <c r="W23" s="20"/>
      <c r="X23" s="20"/>
      <c r="Y23" s="20"/>
      <c r="Z23" s="20"/>
      <c r="AA23" s="20"/>
      <c r="AB23" s="20"/>
      <c r="AC23" s="20"/>
      <c r="AD23" s="20"/>
      <c r="AE23" s="20"/>
      <c r="AF23" s="20"/>
      <c r="AG23" s="20"/>
      <c r="AH23" s="20"/>
      <c r="AI23" s="20"/>
      <c r="AJ23" s="20"/>
      <c r="AK23" s="20"/>
      <c r="AL23" s="20"/>
      <c r="AM23" s="20"/>
      <c r="AN23" s="20"/>
      <c r="AO23" s="20"/>
      <c r="AP23" s="21"/>
      <c r="AQ23" s="16"/>
    </row>
    <row r="24" spans="2:43" ht="12" customHeight="1" x14ac:dyDescent="0.25">
      <c r="B24" s="14">
        <v>17</v>
      </c>
      <c r="C24" s="17"/>
      <c r="D24" s="17"/>
      <c r="E24" s="17"/>
      <c r="F24" s="17"/>
      <c r="G24" s="17"/>
      <c r="H24" s="17"/>
      <c r="I24" s="17"/>
      <c r="J24" s="17"/>
      <c r="K24" s="17"/>
      <c r="L24" s="20"/>
      <c r="M24" s="20"/>
      <c r="N24" s="20"/>
      <c r="O24" s="20"/>
      <c r="P24" s="20"/>
      <c r="Q24" s="20"/>
      <c r="R24" s="20"/>
      <c r="S24" s="20"/>
      <c r="T24" s="20"/>
      <c r="U24" s="20"/>
      <c r="V24" s="20"/>
      <c r="W24" s="20"/>
      <c r="X24" s="26"/>
      <c r="Y24" s="20"/>
      <c r="Z24" s="20"/>
      <c r="AA24" s="20"/>
      <c r="AB24" s="20"/>
      <c r="AC24" s="20"/>
      <c r="AD24" s="20"/>
      <c r="AE24" s="20"/>
      <c r="AF24" s="20"/>
      <c r="AG24" s="20"/>
      <c r="AH24" s="20"/>
      <c r="AI24" s="20"/>
      <c r="AJ24" s="20"/>
      <c r="AK24" s="20"/>
      <c r="AL24" s="20"/>
      <c r="AM24" s="20"/>
      <c r="AN24" s="20"/>
      <c r="AO24" s="20"/>
      <c r="AP24" s="21"/>
      <c r="AQ24" s="16"/>
    </row>
    <row r="25" spans="2:43" ht="12" customHeight="1" x14ac:dyDescent="0.25">
      <c r="B25" s="14">
        <v>18</v>
      </c>
      <c r="C25" s="17"/>
      <c r="D25" s="17"/>
      <c r="E25" s="17"/>
      <c r="F25" s="17"/>
      <c r="G25" s="17"/>
      <c r="H25" s="17"/>
      <c r="I25" s="17"/>
      <c r="J25" s="17"/>
      <c r="K25" s="17"/>
      <c r="L25" s="17"/>
      <c r="M25" s="17"/>
      <c r="N25" s="17"/>
      <c r="O25" s="17"/>
      <c r="P25" s="17"/>
      <c r="Q25" s="34"/>
      <c r="R25" s="17"/>
      <c r="S25" s="17"/>
      <c r="T25" s="17"/>
      <c r="U25" s="17"/>
      <c r="V25" s="20"/>
      <c r="W25" s="34"/>
      <c r="X25" s="20"/>
      <c r="Y25" s="20"/>
      <c r="Z25" s="20"/>
      <c r="AA25" s="20"/>
      <c r="AB25" s="20"/>
      <c r="AC25" s="20"/>
      <c r="AD25" s="20"/>
      <c r="AE25" s="20"/>
      <c r="AF25" s="20"/>
      <c r="AG25" s="20"/>
      <c r="AH25" s="20"/>
      <c r="AI25" s="20"/>
      <c r="AJ25" s="20"/>
      <c r="AK25" s="20"/>
      <c r="AL25" s="20"/>
      <c r="AM25" s="20"/>
      <c r="AN25" s="20"/>
      <c r="AO25" s="20"/>
      <c r="AP25" s="21"/>
      <c r="AQ25" s="16"/>
    </row>
    <row r="26" spans="2:43" ht="12" customHeight="1" x14ac:dyDescent="0.25">
      <c r="B26" s="14">
        <v>19</v>
      </c>
      <c r="C26" s="17"/>
      <c r="D26" s="17"/>
      <c r="E26" s="17"/>
      <c r="F26" s="17"/>
      <c r="G26" s="17"/>
      <c r="H26" s="17"/>
      <c r="I26" s="20"/>
      <c r="J26" s="20"/>
      <c r="K26" s="20"/>
      <c r="L26" s="20"/>
      <c r="M26" s="20"/>
      <c r="N26" s="20"/>
      <c r="O26" s="20"/>
      <c r="P26" s="20"/>
      <c r="Q26" s="35"/>
      <c r="R26" s="17"/>
      <c r="S26" s="17"/>
      <c r="T26" s="17"/>
      <c r="U26" s="17"/>
      <c r="V26" s="17"/>
      <c r="W26" s="35"/>
      <c r="X26" s="20"/>
      <c r="Y26" s="20"/>
      <c r="Z26" s="20"/>
      <c r="AA26" s="20"/>
      <c r="AB26" s="20"/>
      <c r="AC26" s="20"/>
      <c r="AD26" s="20"/>
      <c r="AE26" s="20"/>
      <c r="AF26" s="20"/>
      <c r="AG26" s="20"/>
      <c r="AH26" s="20"/>
      <c r="AI26" s="20"/>
      <c r="AJ26" s="20"/>
      <c r="AK26" s="20"/>
      <c r="AL26" s="20"/>
      <c r="AM26" s="20"/>
      <c r="AN26" s="20"/>
      <c r="AO26" s="20"/>
      <c r="AP26" s="21"/>
      <c r="AQ26" s="16"/>
    </row>
    <row r="27" spans="2:43" ht="12" customHeight="1" x14ac:dyDescent="0.25">
      <c r="B27" s="14">
        <v>20</v>
      </c>
      <c r="C27" s="17"/>
      <c r="D27" s="17"/>
      <c r="E27" s="17"/>
      <c r="F27" s="17"/>
      <c r="G27" s="17"/>
      <c r="H27" s="17"/>
      <c r="I27" s="20"/>
      <c r="J27" s="20"/>
      <c r="K27" s="20"/>
      <c r="L27" s="20"/>
      <c r="M27" s="20"/>
      <c r="N27" s="20"/>
      <c r="O27" s="20"/>
      <c r="P27" s="20"/>
      <c r="Q27" s="23"/>
      <c r="R27" s="31"/>
      <c r="S27" s="23"/>
      <c r="T27" s="23"/>
      <c r="U27" s="23"/>
      <c r="V27" s="23"/>
      <c r="W27" s="33"/>
      <c r="X27" s="20"/>
      <c r="Y27" s="20"/>
      <c r="Z27" s="20"/>
      <c r="AA27" s="20"/>
      <c r="AB27" s="20"/>
      <c r="AC27" s="20"/>
      <c r="AD27" s="20"/>
      <c r="AE27" s="20"/>
      <c r="AF27" s="20"/>
      <c r="AG27" s="20"/>
      <c r="AH27" s="20"/>
      <c r="AI27" s="20"/>
      <c r="AJ27" s="20"/>
      <c r="AK27" s="20"/>
      <c r="AL27" s="20"/>
      <c r="AM27" s="20"/>
      <c r="AN27" s="20"/>
      <c r="AO27" s="20"/>
      <c r="AP27" s="21"/>
      <c r="AQ27" s="16"/>
    </row>
    <row r="28" spans="2:43" ht="12" customHeight="1" x14ac:dyDescent="0.25">
      <c r="B28" s="14">
        <v>21</v>
      </c>
      <c r="C28" s="17"/>
      <c r="D28" s="17"/>
      <c r="E28" s="17"/>
      <c r="F28" s="17"/>
      <c r="G28" s="17"/>
      <c r="H28" s="17"/>
      <c r="I28" s="17"/>
      <c r="J28" s="17"/>
      <c r="K28" s="17"/>
      <c r="L28" s="17"/>
      <c r="M28" s="17"/>
      <c r="N28" s="17"/>
      <c r="O28" s="147">
        <f>O19</f>
        <v>3.5</v>
      </c>
      <c r="P28" s="147"/>
      <c r="Q28" s="5" t="s">
        <v>10</v>
      </c>
      <c r="R28" s="32"/>
      <c r="S28" s="17"/>
      <c r="T28" s="17"/>
      <c r="U28" s="147"/>
      <c r="V28" s="147"/>
      <c r="W28" s="8"/>
      <c r="X28" s="20"/>
      <c r="Y28" s="156">
        <f>O18</f>
        <v>7.5</v>
      </c>
      <c r="Z28" s="156"/>
      <c r="AA28" s="25" t="s">
        <v>10</v>
      </c>
      <c r="AB28" s="20"/>
      <c r="AC28" s="20"/>
      <c r="AD28" s="20"/>
      <c r="AE28" s="20"/>
      <c r="AF28" s="20"/>
      <c r="AG28" s="20"/>
      <c r="AH28" s="20"/>
      <c r="AI28" s="20"/>
      <c r="AJ28" s="20"/>
      <c r="AK28" s="20"/>
      <c r="AL28" s="20"/>
      <c r="AM28" s="20"/>
      <c r="AN28" s="20"/>
      <c r="AO28" s="20"/>
      <c r="AP28" s="21"/>
      <c r="AQ28" s="16"/>
    </row>
    <row r="29" spans="2:43" ht="12" customHeight="1" x14ac:dyDescent="0.25">
      <c r="B29" s="14">
        <v>22</v>
      </c>
      <c r="C29" s="17"/>
      <c r="D29" s="17"/>
      <c r="E29" s="17"/>
      <c r="F29" s="17"/>
      <c r="G29" s="17"/>
      <c r="H29" s="17"/>
      <c r="I29" s="17"/>
      <c r="J29" s="17"/>
      <c r="K29" s="17"/>
      <c r="L29" s="17"/>
      <c r="M29" s="17"/>
      <c r="N29" s="17"/>
      <c r="O29" s="17"/>
      <c r="P29" s="17"/>
      <c r="Q29" s="17"/>
      <c r="R29" s="32"/>
      <c r="S29" s="17"/>
      <c r="T29" s="17"/>
      <c r="U29" s="17"/>
      <c r="V29" s="20"/>
      <c r="W29" s="34"/>
      <c r="X29" s="20"/>
      <c r="Y29" s="20"/>
      <c r="Z29" s="20"/>
      <c r="AA29" s="20"/>
      <c r="AB29" s="20"/>
      <c r="AC29" s="20"/>
      <c r="AD29" s="20"/>
      <c r="AE29" s="20"/>
      <c r="AF29" s="20"/>
      <c r="AG29" s="20"/>
      <c r="AH29" s="20"/>
      <c r="AI29" s="20"/>
      <c r="AJ29" s="20"/>
      <c r="AK29" s="20"/>
      <c r="AL29" s="20"/>
      <c r="AM29" s="20"/>
      <c r="AN29" s="20"/>
      <c r="AO29" s="20"/>
      <c r="AP29" s="21"/>
      <c r="AQ29" s="16"/>
    </row>
    <row r="30" spans="2:43" ht="12" customHeight="1" x14ac:dyDescent="0.25">
      <c r="B30" s="14">
        <v>23</v>
      </c>
      <c r="C30" s="17"/>
      <c r="D30" s="17"/>
      <c r="E30" s="17"/>
      <c r="F30" s="17"/>
      <c r="G30" s="17"/>
      <c r="H30" s="17"/>
      <c r="I30" s="17"/>
      <c r="J30" s="17"/>
      <c r="K30" s="17"/>
      <c r="L30" s="17"/>
      <c r="M30" s="17"/>
      <c r="N30" s="17"/>
      <c r="O30" s="17"/>
      <c r="P30" s="17"/>
      <c r="Q30" s="17"/>
      <c r="R30" s="32"/>
      <c r="S30" s="17"/>
      <c r="T30" s="147">
        <f>O17</f>
        <v>4</v>
      </c>
      <c r="U30" s="147"/>
      <c r="V30" s="25" t="s">
        <v>10</v>
      </c>
      <c r="W30" s="34"/>
      <c r="X30" s="20"/>
      <c r="Y30" s="20"/>
      <c r="Z30" s="20"/>
      <c r="AA30" s="20"/>
      <c r="AB30" s="20"/>
      <c r="AC30" s="20"/>
      <c r="AD30" s="20"/>
      <c r="AE30" s="20"/>
      <c r="AF30" s="20"/>
      <c r="AG30" s="20"/>
      <c r="AH30" s="20"/>
      <c r="AI30" s="20"/>
      <c r="AJ30" s="20"/>
      <c r="AK30" s="20"/>
      <c r="AL30" s="20"/>
      <c r="AM30" s="20"/>
      <c r="AN30" s="20"/>
      <c r="AO30" s="20"/>
      <c r="AP30" s="21"/>
      <c r="AQ30" s="16"/>
    </row>
    <row r="31" spans="2:43" ht="12" customHeight="1" x14ac:dyDescent="0.25">
      <c r="B31" s="14">
        <v>24</v>
      </c>
      <c r="C31" s="17"/>
      <c r="D31" s="17"/>
      <c r="E31" s="17"/>
      <c r="F31" s="17"/>
      <c r="G31" s="17"/>
      <c r="H31" s="17"/>
      <c r="I31" s="17"/>
      <c r="J31" s="17"/>
      <c r="K31" s="17"/>
      <c r="L31" s="17"/>
      <c r="M31" s="17"/>
      <c r="N31" s="17"/>
      <c r="O31" s="17"/>
      <c r="P31" s="17"/>
      <c r="Q31" s="17"/>
      <c r="R31" s="32"/>
      <c r="S31" s="17"/>
      <c r="T31" s="17"/>
      <c r="U31" s="17"/>
      <c r="V31" s="20"/>
      <c r="W31" s="34"/>
      <c r="X31" s="20"/>
      <c r="Y31" s="20"/>
      <c r="Z31" s="20"/>
      <c r="AA31" s="20"/>
      <c r="AB31" s="20"/>
      <c r="AC31" s="20"/>
      <c r="AD31" s="20"/>
      <c r="AE31" s="20"/>
      <c r="AF31" s="20"/>
      <c r="AG31" s="20"/>
      <c r="AH31" s="20"/>
      <c r="AI31" s="20"/>
      <c r="AJ31" s="20"/>
      <c r="AK31" s="20"/>
      <c r="AL31" s="20"/>
      <c r="AM31" s="20"/>
      <c r="AN31" s="20"/>
      <c r="AO31" s="20"/>
      <c r="AP31" s="21"/>
      <c r="AQ31" s="16"/>
    </row>
    <row r="32" spans="2:43" ht="12" customHeight="1" x14ac:dyDescent="0.25">
      <c r="B32" s="14">
        <v>25</v>
      </c>
      <c r="C32" s="17"/>
      <c r="D32" s="17"/>
      <c r="E32" s="17"/>
      <c r="F32" s="26"/>
      <c r="G32" s="26"/>
      <c r="H32" s="26"/>
      <c r="I32" s="26"/>
      <c r="J32" s="26"/>
      <c r="K32" s="26"/>
      <c r="L32" s="26"/>
      <c r="M32" s="26"/>
      <c r="N32" s="26"/>
      <c r="O32" s="26"/>
      <c r="P32" s="26"/>
      <c r="Q32" s="35"/>
      <c r="R32" s="32"/>
      <c r="S32" s="20"/>
      <c r="T32" s="20"/>
      <c r="U32" s="20"/>
      <c r="V32" s="20"/>
      <c r="W32" s="34"/>
      <c r="X32" s="36"/>
      <c r="Y32" s="20"/>
      <c r="Z32" s="20"/>
      <c r="AA32" s="20"/>
      <c r="AB32" s="20"/>
      <c r="AC32" s="20"/>
      <c r="AD32" s="20"/>
      <c r="AE32" s="20"/>
      <c r="AF32" s="20"/>
      <c r="AG32" s="20"/>
      <c r="AH32" s="20"/>
      <c r="AI32" s="20"/>
      <c r="AJ32" s="20"/>
      <c r="AK32" s="20"/>
      <c r="AL32" s="20"/>
      <c r="AM32" s="20"/>
      <c r="AN32" s="20"/>
      <c r="AO32" s="20"/>
      <c r="AP32" s="21"/>
      <c r="AQ32" s="16"/>
    </row>
    <row r="33" spans="2:43" ht="12" customHeight="1" x14ac:dyDescent="0.25">
      <c r="B33" s="14">
        <f>B32+1</f>
        <v>26</v>
      </c>
      <c r="C33" s="17"/>
      <c r="D33" s="17"/>
      <c r="E33" s="17"/>
      <c r="F33" s="17"/>
      <c r="G33" s="17"/>
      <c r="H33" s="17"/>
      <c r="I33" s="17"/>
      <c r="J33" s="17"/>
      <c r="K33" s="17"/>
      <c r="L33" s="17"/>
      <c r="M33" s="17"/>
      <c r="N33" s="17"/>
      <c r="O33" s="17"/>
      <c r="P33" s="17"/>
      <c r="Q33" s="17"/>
      <c r="R33" s="17"/>
      <c r="S33" s="17"/>
      <c r="T33" s="17"/>
      <c r="U33" s="17"/>
      <c r="V33" s="20"/>
      <c r="W33" s="20"/>
      <c r="X33" s="20"/>
      <c r="Y33" s="20"/>
      <c r="Z33" s="20"/>
      <c r="AA33" s="20"/>
      <c r="AB33" s="20"/>
      <c r="AC33" s="20"/>
      <c r="AD33" s="20"/>
      <c r="AE33" s="20"/>
      <c r="AF33" s="20"/>
      <c r="AG33" s="20"/>
      <c r="AH33" s="20"/>
      <c r="AI33" s="20"/>
      <c r="AJ33" s="20"/>
      <c r="AK33" s="20"/>
      <c r="AL33" s="20"/>
      <c r="AM33" s="20"/>
      <c r="AN33" s="20"/>
      <c r="AO33" s="20"/>
      <c r="AP33" s="21"/>
      <c r="AQ33" s="16"/>
    </row>
    <row r="34" spans="2:43" ht="12" customHeight="1" x14ac:dyDescent="0.25">
      <c r="B34" s="14">
        <f t="shared" ref="B34:B67" si="0">B33+1</f>
        <v>27</v>
      </c>
      <c r="C34" s="17"/>
      <c r="D34" s="17"/>
      <c r="E34" s="17"/>
      <c r="F34" s="17"/>
      <c r="G34" s="17"/>
      <c r="H34" s="17"/>
      <c r="I34" s="17"/>
      <c r="J34" s="17"/>
      <c r="K34" s="17"/>
      <c r="L34" s="17"/>
      <c r="M34" s="17"/>
      <c r="N34" s="17"/>
      <c r="O34" s="17"/>
      <c r="P34" s="17"/>
      <c r="Q34" s="17"/>
      <c r="R34" s="17"/>
      <c r="S34" s="17"/>
      <c r="T34" s="17"/>
      <c r="U34" s="17"/>
      <c r="V34" s="20"/>
      <c r="W34" s="20"/>
      <c r="X34" s="20"/>
      <c r="Y34" s="20"/>
      <c r="Z34" s="20"/>
      <c r="AA34" s="20"/>
      <c r="AB34" s="20"/>
      <c r="AC34" s="20"/>
      <c r="AD34" s="20"/>
      <c r="AE34" s="20"/>
      <c r="AF34" s="20"/>
      <c r="AG34" s="20"/>
      <c r="AH34" s="20"/>
      <c r="AI34" s="20"/>
      <c r="AJ34" s="20"/>
      <c r="AK34" s="20"/>
      <c r="AL34" s="20"/>
      <c r="AM34" s="20"/>
      <c r="AN34" s="20"/>
      <c r="AO34" s="20"/>
      <c r="AP34" s="21"/>
      <c r="AQ34" s="16"/>
    </row>
    <row r="35" spans="2:43" ht="12" customHeight="1" x14ac:dyDescent="0.25">
      <c r="B35" s="14">
        <f t="shared" si="0"/>
        <v>28</v>
      </c>
      <c r="C35" s="17"/>
      <c r="D35" s="17"/>
      <c r="E35" s="17"/>
      <c r="F35" s="17"/>
      <c r="G35" s="17"/>
      <c r="H35" s="17"/>
      <c r="I35" s="17"/>
      <c r="J35" s="17"/>
      <c r="K35" s="17"/>
      <c r="L35" s="17"/>
      <c r="M35" s="17"/>
      <c r="N35" s="17"/>
      <c r="O35" s="17"/>
      <c r="P35" s="17"/>
      <c r="Q35" s="17"/>
      <c r="R35" s="17"/>
      <c r="S35" s="17"/>
      <c r="T35" s="17"/>
      <c r="U35" s="17"/>
      <c r="V35" s="17"/>
      <c r="W35" s="17"/>
      <c r="X35" s="20"/>
      <c r="Y35" s="20"/>
      <c r="Z35" s="20"/>
      <c r="AA35" s="20"/>
      <c r="AB35" s="20"/>
      <c r="AC35" s="20"/>
      <c r="AD35" s="20"/>
      <c r="AE35" s="20"/>
      <c r="AF35" s="20"/>
      <c r="AG35" s="20"/>
      <c r="AH35" s="20"/>
      <c r="AI35" s="20"/>
      <c r="AJ35" s="20"/>
      <c r="AK35" s="20"/>
      <c r="AL35" s="20"/>
      <c r="AM35" s="20"/>
      <c r="AN35" s="20"/>
      <c r="AO35" s="20"/>
      <c r="AP35" s="21"/>
      <c r="AQ35" s="16"/>
    </row>
    <row r="36" spans="2:43" ht="12" customHeight="1" x14ac:dyDescent="0.25">
      <c r="B36" s="14">
        <f t="shared" si="0"/>
        <v>29</v>
      </c>
      <c r="C36" s="17"/>
      <c r="D36" s="17"/>
      <c r="E36" s="17"/>
      <c r="F36" s="27" t="s">
        <v>33</v>
      </c>
      <c r="G36" s="26"/>
      <c r="H36" s="26"/>
      <c r="I36" s="26"/>
      <c r="J36" s="146">
        <f>AI17</f>
        <v>5</v>
      </c>
      <c r="K36" s="146"/>
      <c r="L36" s="27" t="s">
        <v>10</v>
      </c>
      <c r="M36" s="26"/>
      <c r="N36" s="26"/>
      <c r="O36" s="26"/>
      <c r="P36" s="26"/>
      <c r="Q36" s="26"/>
      <c r="R36" s="26"/>
      <c r="S36" s="26"/>
      <c r="T36" s="26"/>
      <c r="U36" s="26"/>
      <c r="V36" s="26"/>
      <c r="W36" s="26"/>
      <c r="X36" s="26"/>
      <c r="Y36" s="26"/>
      <c r="Z36" s="26"/>
      <c r="AA36" s="26"/>
      <c r="AB36" s="26"/>
      <c r="AC36" s="26"/>
      <c r="AD36" s="26"/>
      <c r="AE36" s="26"/>
      <c r="AF36" s="26"/>
      <c r="AG36" s="26"/>
      <c r="AH36" s="26"/>
      <c r="AI36" s="26"/>
      <c r="AJ36" s="20"/>
      <c r="AK36" s="20"/>
      <c r="AL36" s="20"/>
      <c r="AM36" s="20"/>
      <c r="AN36" s="20"/>
      <c r="AO36" s="20"/>
      <c r="AP36" s="21"/>
      <c r="AQ36" s="16"/>
    </row>
    <row r="37" spans="2:43" ht="12" customHeight="1" x14ac:dyDescent="0.25">
      <c r="B37" s="14">
        <f t="shared" si="0"/>
        <v>30</v>
      </c>
      <c r="C37" s="17"/>
      <c r="D37" s="17"/>
      <c r="E37" s="17"/>
      <c r="F37" s="17"/>
      <c r="G37" s="17"/>
      <c r="H37" s="17"/>
      <c r="I37" s="17"/>
      <c r="J37" s="17"/>
      <c r="K37" s="17"/>
      <c r="L37" s="17"/>
      <c r="M37" s="17"/>
      <c r="N37" s="17"/>
      <c r="O37" s="17"/>
      <c r="P37" s="17"/>
      <c r="Q37" s="17"/>
      <c r="R37" s="17"/>
      <c r="S37" s="17"/>
      <c r="T37" s="17"/>
      <c r="U37" s="17"/>
      <c r="V37" s="17"/>
      <c r="W37" s="17"/>
      <c r="X37" s="20"/>
      <c r="Y37" s="20"/>
      <c r="Z37" s="20"/>
      <c r="AA37" s="20"/>
      <c r="AB37" s="20"/>
      <c r="AC37" s="20"/>
      <c r="AD37" s="20"/>
      <c r="AE37" s="20"/>
      <c r="AF37" s="20"/>
      <c r="AG37" s="20"/>
      <c r="AH37" s="20"/>
      <c r="AI37" s="20"/>
      <c r="AJ37" s="20"/>
      <c r="AK37" s="20"/>
      <c r="AL37" s="20"/>
      <c r="AM37" s="20"/>
      <c r="AN37" s="20"/>
      <c r="AO37" s="20"/>
      <c r="AP37" s="21"/>
      <c r="AQ37" s="16"/>
    </row>
    <row r="38" spans="2:43" ht="12" customHeight="1" x14ac:dyDescent="0.25">
      <c r="B38" s="14">
        <f t="shared" si="0"/>
        <v>31</v>
      </c>
      <c r="C38" s="17"/>
      <c r="D38" s="17"/>
      <c r="E38" s="17"/>
      <c r="F38" s="17"/>
      <c r="G38" s="17"/>
      <c r="H38" s="17"/>
      <c r="I38" s="17"/>
      <c r="J38" s="17"/>
      <c r="K38" s="17"/>
      <c r="L38" s="17"/>
      <c r="M38" s="17"/>
      <c r="N38" s="17"/>
      <c r="O38" s="17"/>
      <c r="P38" s="17"/>
      <c r="Q38" s="17"/>
      <c r="R38" s="17"/>
      <c r="S38" s="17"/>
      <c r="T38" s="17"/>
      <c r="U38" s="17"/>
      <c r="V38" s="17"/>
      <c r="W38" s="17"/>
      <c r="X38" s="20"/>
      <c r="Y38" s="20"/>
      <c r="Z38" s="20"/>
      <c r="AA38" s="20"/>
      <c r="AB38" s="20"/>
      <c r="AC38" s="20"/>
      <c r="AD38" s="20"/>
      <c r="AE38" s="20"/>
      <c r="AF38" s="20"/>
      <c r="AG38" s="20"/>
      <c r="AH38" s="20"/>
      <c r="AI38" s="20"/>
      <c r="AJ38" s="20"/>
      <c r="AK38" s="20"/>
      <c r="AL38" s="20"/>
      <c r="AM38" s="20"/>
      <c r="AN38" s="20"/>
      <c r="AO38" s="20"/>
      <c r="AP38" s="21"/>
      <c r="AQ38" s="16"/>
    </row>
    <row r="39" spans="2:43" ht="12" customHeight="1" x14ac:dyDescent="0.25">
      <c r="B39" s="14">
        <f t="shared" si="0"/>
        <v>32</v>
      </c>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6"/>
    </row>
    <row r="40" spans="2:43" ht="12" customHeight="1" thickBot="1" x14ac:dyDescent="0.3">
      <c r="B40" s="14">
        <f t="shared" si="0"/>
        <v>33</v>
      </c>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6"/>
    </row>
    <row r="41" spans="2:43" ht="12" customHeight="1" x14ac:dyDescent="0.25">
      <c r="B41" s="14">
        <f t="shared" si="0"/>
        <v>34</v>
      </c>
      <c r="C41" s="88" t="s">
        <v>56</v>
      </c>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c r="AN41" s="89"/>
      <c r="AO41" s="89"/>
      <c r="AP41" s="90"/>
      <c r="AQ41" s="16"/>
    </row>
    <row r="42" spans="2:43" ht="12" customHeight="1" x14ac:dyDescent="0.25">
      <c r="B42" s="14">
        <f t="shared" si="0"/>
        <v>35</v>
      </c>
      <c r="C42" s="45" t="s">
        <v>18</v>
      </c>
      <c r="D42" s="46"/>
      <c r="E42" s="46"/>
      <c r="F42" s="46"/>
      <c r="G42" s="46"/>
      <c r="H42" s="46"/>
      <c r="I42" s="46"/>
      <c r="J42" s="46"/>
      <c r="K42" s="46"/>
      <c r="L42" s="47" t="s">
        <v>16</v>
      </c>
      <c r="M42" s="47"/>
      <c r="N42" s="47"/>
      <c r="O42" s="51">
        <f>O9*(O10+100)/100</f>
        <v>7.26</v>
      </c>
      <c r="P42" s="52"/>
      <c r="Q42" s="52"/>
      <c r="R42" s="52"/>
      <c r="S42" s="52"/>
      <c r="T42" s="52"/>
      <c r="U42" s="52"/>
      <c r="V42" s="53"/>
      <c r="W42" s="148" t="s">
        <v>35</v>
      </c>
      <c r="X42" s="149"/>
      <c r="Y42" s="149"/>
      <c r="Z42" s="149"/>
      <c r="AA42" s="149"/>
      <c r="AB42" s="149"/>
      <c r="AC42" s="149"/>
      <c r="AD42" s="149"/>
      <c r="AE42" s="149"/>
      <c r="AF42" s="152" t="s">
        <v>10</v>
      </c>
      <c r="AG42" s="152"/>
      <c r="AH42" s="153"/>
      <c r="AI42" s="82">
        <f>IF(O19+AI17&lt;7.6,O19,7.6-AI17)</f>
        <v>2.5999999999999996</v>
      </c>
      <c r="AJ42" s="83"/>
      <c r="AK42" s="83"/>
      <c r="AL42" s="83"/>
      <c r="AM42" s="83"/>
      <c r="AN42" s="83"/>
      <c r="AO42" s="83"/>
      <c r="AP42" s="84"/>
      <c r="AQ42" s="16"/>
    </row>
    <row r="43" spans="2:43" ht="12" customHeight="1" x14ac:dyDescent="0.25">
      <c r="B43" s="14">
        <f t="shared" si="0"/>
        <v>36</v>
      </c>
      <c r="C43" s="45" t="s">
        <v>40</v>
      </c>
      <c r="D43" s="46"/>
      <c r="E43" s="46"/>
      <c r="F43" s="46"/>
      <c r="G43" s="46"/>
      <c r="H43" s="46"/>
      <c r="I43" s="46"/>
      <c r="J43" s="46"/>
      <c r="K43" s="46"/>
      <c r="L43" s="47" t="s">
        <v>59</v>
      </c>
      <c r="M43" s="47"/>
      <c r="N43" s="47"/>
      <c r="O43" s="79">
        <f>PI()*O17*O17/2</f>
        <v>25.132741228718345</v>
      </c>
      <c r="P43" s="80"/>
      <c r="Q43" s="80"/>
      <c r="R43" s="80"/>
      <c r="S43" s="80"/>
      <c r="T43" s="80"/>
      <c r="U43" s="80"/>
      <c r="V43" s="81"/>
      <c r="W43" s="150"/>
      <c r="X43" s="151"/>
      <c r="Y43" s="151"/>
      <c r="Z43" s="151"/>
      <c r="AA43" s="151"/>
      <c r="AB43" s="151"/>
      <c r="AC43" s="151"/>
      <c r="AD43" s="151"/>
      <c r="AE43" s="151"/>
      <c r="AF43" s="154"/>
      <c r="AG43" s="154"/>
      <c r="AH43" s="155"/>
      <c r="AI43" s="51"/>
      <c r="AJ43" s="52"/>
      <c r="AK43" s="52"/>
      <c r="AL43" s="52"/>
      <c r="AM43" s="52"/>
      <c r="AN43" s="52"/>
      <c r="AO43" s="52"/>
      <c r="AP43" s="53"/>
      <c r="AQ43" s="16"/>
    </row>
    <row r="44" spans="2:43" ht="12" customHeight="1" x14ac:dyDescent="0.25">
      <c r="B44" s="14">
        <f t="shared" si="0"/>
        <v>37</v>
      </c>
      <c r="C44" s="45" t="s">
        <v>41</v>
      </c>
      <c r="D44" s="46"/>
      <c r="E44" s="46"/>
      <c r="F44" s="46"/>
      <c r="G44" s="46"/>
      <c r="H44" s="46"/>
      <c r="I44" s="46"/>
      <c r="J44" s="46"/>
      <c r="K44" s="46"/>
      <c r="L44" s="47" t="s">
        <v>37</v>
      </c>
      <c r="M44" s="47"/>
      <c r="N44" s="47"/>
      <c r="O44" s="79">
        <f>(O43+AI44)*AI18/100</f>
        <v>5.7805304826052186</v>
      </c>
      <c r="P44" s="80"/>
      <c r="Q44" s="80"/>
      <c r="R44" s="80"/>
      <c r="S44" s="80"/>
      <c r="T44" s="80"/>
      <c r="U44" s="80"/>
      <c r="V44" s="81"/>
      <c r="W44" s="45" t="s">
        <v>38</v>
      </c>
      <c r="X44" s="46"/>
      <c r="Y44" s="46"/>
      <c r="Z44" s="46"/>
      <c r="AA44" s="46"/>
      <c r="AB44" s="46"/>
      <c r="AC44" s="46"/>
      <c r="AD44" s="46"/>
      <c r="AE44" s="46"/>
      <c r="AF44" s="47" t="s">
        <v>59</v>
      </c>
      <c r="AG44" s="47"/>
      <c r="AH44" s="47"/>
      <c r="AI44" s="79">
        <f>PI()*O17*AI42</f>
        <v>32.672563597333841</v>
      </c>
      <c r="AJ44" s="80"/>
      <c r="AK44" s="80"/>
      <c r="AL44" s="80"/>
      <c r="AM44" s="80"/>
      <c r="AN44" s="80"/>
      <c r="AO44" s="80"/>
      <c r="AP44" s="81"/>
      <c r="AQ44" s="16"/>
    </row>
    <row r="45" spans="2:43" ht="12" customHeight="1" x14ac:dyDescent="0.25">
      <c r="B45" s="14">
        <f t="shared" si="0"/>
        <v>38</v>
      </c>
      <c r="C45" s="45" t="s">
        <v>44</v>
      </c>
      <c r="D45" s="46"/>
      <c r="E45" s="46"/>
      <c r="F45" s="46"/>
      <c r="G45" s="46"/>
      <c r="H45" s="46"/>
      <c r="I45" s="46"/>
      <c r="J45" s="46"/>
      <c r="K45" s="46"/>
      <c r="L45" s="47" t="s">
        <v>45</v>
      </c>
      <c r="M45" s="47"/>
      <c r="N45" s="47"/>
      <c r="O45" s="79">
        <f>IF(AI14="YES",37138,61013)*O14*AI45^0.82</f>
        <v>1118340.4261177508</v>
      </c>
      <c r="P45" s="80"/>
      <c r="Q45" s="80"/>
      <c r="R45" s="80"/>
      <c r="S45" s="80"/>
      <c r="T45" s="80"/>
      <c r="U45" s="80"/>
      <c r="V45" s="81"/>
      <c r="W45" s="45" t="s">
        <v>39</v>
      </c>
      <c r="X45" s="46"/>
      <c r="Y45" s="46"/>
      <c r="Z45" s="46"/>
      <c r="AA45" s="46"/>
      <c r="AB45" s="46"/>
      <c r="AC45" s="46"/>
      <c r="AD45" s="46"/>
      <c r="AE45" s="46"/>
      <c r="AF45" s="47" t="s">
        <v>59</v>
      </c>
      <c r="AG45" s="47"/>
      <c r="AH45" s="47"/>
      <c r="AI45" s="79">
        <f>O43+AI44+O44</f>
        <v>63.585835308657408</v>
      </c>
      <c r="AJ45" s="80"/>
      <c r="AK45" s="80"/>
      <c r="AL45" s="80"/>
      <c r="AM45" s="80"/>
      <c r="AN45" s="80"/>
      <c r="AO45" s="80"/>
      <c r="AP45" s="81"/>
      <c r="AQ45" s="16"/>
    </row>
    <row r="46" spans="2:43" ht="12" customHeight="1" x14ac:dyDescent="0.25">
      <c r="B46" s="14">
        <f t="shared" si="0"/>
        <v>39</v>
      </c>
      <c r="C46" s="45" t="s">
        <v>47</v>
      </c>
      <c r="D46" s="46"/>
      <c r="E46" s="46"/>
      <c r="F46" s="46"/>
      <c r="G46" s="46"/>
      <c r="H46" s="46"/>
      <c r="I46" s="46"/>
      <c r="J46" s="46"/>
      <c r="K46" s="46"/>
      <c r="L46" s="47" t="s">
        <v>8</v>
      </c>
      <c r="M46" s="47"/>
      <c r="N46" s="47"/>
      <c r="O46" s="51">
        <f>(2/(O12+1))^(O12/(O12-1))*(O9+1)</f>
        <v>3.8200941366984553</v>
      </c>
      <c r="P46" s="52"/>
      <c r="Q46" s="52"/>
      <c r="R46" s="52"/>
      <c r="S46" s="52"/>
      <c r="T46" s="52"/>
      <c r="U46" s="52"/>
      <c r="V46" s="53"/>
      <c r="W46" s="45" t="s">
        <v>46</v>
      </c>
      <c r="X46" s="46"/>
      <c r="Y46" s="46"/>
      <c r="Z46" s="46"/>
      <c r="AA46" s="46"/>
      <c r="AB46" s="46"/>
      <c r="AC46" s="46"/>
      <c r="AD46" s="46"/>
      <c r="AE46" s="46"/>
      <c r="AF46" s="47" t="s">
        <v>7</v>
      </c>
      <c r="AG46" s="47"/>
      <c r="AH46" s="47"/>
      <c r="AI46" s="82">
        <f>O45/AI10</f>
        <v>2236.6808522355018</v>
      </c>
      <c r="AJ46" s="83"/>
      <c r="AK46" s="83"/>
      <c r="AL46" s="83"/>
      <c r="AM46" s="83"/>
      <c r="AN46" s="83"/>
      <c r="AO46" s="83"/>
      <c r="AP46" s="84"/>
      <c r="AQ46" s="16"/>
    </row>
    <row r="47" spans="2:43" ht="12" customHeight="1" x14ac:dyDescent="0.25">
      <c r="B47" s="14">
        <f>B46+1</f>
        <v>40</v>
      </c>
      <c r="C47" s="45" t="s">
        <v>50</v>
      </c>
      <c r="D47" s="46"/>
      <c r="E47" s="46"/>
      <c r="F47" s="46"/>
      <c r="G47" s="46"/>
      <c r="H47" s="46"/>
      <c r="I47" s="46"/>
      <c r="J47" s="46"/>
      <c r="K47" s="46"/>
      <c r="L47" s="47"/>
      <c r="M47" s="47"/>
      <c r="N47" s="47"/>
      <c r="O47" s="48">
        <f>IF(O12=1,0.024,0.03948*SQRT((O12*(2/(O12+1))^((O12+1)/(O12-1)))))</f>
        <v>2.6343517626989228E-2</v>
      </c>
      <c r="P47" s="49"/>
      <c r="Q47" s="49"/>
      <c r="R47" s="49"/>
      <c r="S47" s="49"/>
      <c r="T47" s="49"/>
      <c r="U47" s="49"/>
      <c r="V47" s="50"/>
      <c r="W47" s="45" t="s">
        <v>49</v>
      </c>
      <c r="X47" s="46"/>
      <c r="Y47" s="46"/>
      <c r="Z47" s="46"/>
      <c r="AA47" s="46"/>
      <c r="AB47" s="46"/>
      <c r="AC47" s="46"/>
      <c r="AD47" s="46"/>
      <c r="AE47" s="46"/>
      <c r="AF47" s="47"/>
      <c r="AG47" s="47"/>
      <c r="AH47" s="47"/>
      <c r="AI47" s="79" t="str">
        <f>IF(O46&gt;(O15+1),"YES","NO")</f>
        <v>YES</v>
      </c>
      <c r="AJ47" s="80"/>
      <c r="AK47" s="80"/>
      <c r="AL47" s="80"/>
      <c r="AM47" s="80"/>
      <c r="AN47" s="80"/>
      <c r="AO47" s="80"/>
      <c r="AP47" s="81"/>
      <c r="AQ47" s="16"/>
    </row>
    <row r="48" spans="2:43" ht="12" customHeight="1" x14ac:dyDescent="0.25">
      <c r="B48" s="14">
        <f t="shared" si="0"/>
        <v>41</v>
      </c>
      <c r="C48" s="45" t="s">
        <v>53</v>
      </c>
      <c r="D48" s="46"/>
      <c r="E48" s="46"/>
      <c r="F48" s="46"/>
      <c r="G48" s="46"/>
      <c r="H48" s="46"/>
      <c r="I48" s="46"/>
      <c r="J48" s="46"/>
      <c r="K48" s="46"/>
      <c r="L48" s="47"/>
      <c r="M48" s="47"/>
      <c r="N48" s="47"/>
      <c r="O48" s="48">
        <f>(O15+1)/(O9+1)</f>
        <v>0.19285714285714287</v>
      </c>
      <c r="P48" s="49"/>
      <c r="Q48" s="49"/>
      <c r="R48" s="49"/>
      <c r="S48" s="49"/>
      <c r="T48" s="49"/>
      <c r="U48" s="49"/>
      <c r="V48" s="50"/>
      <c r="W48" s="45" t="s">
        <v>51</v>
      </c>
      <c r="X48" s="46"/>
      <c r="Y48" s="46"/>
      <c r="Z48" s="46"/>
      <c r="AA48" s="46"/>
      <c r="AB48" s="46"/>
      <c r="AC48" s="46"/>
      <c r="AD48" s="46"/>
      <c r="AE48" s="46"/>
      <c r="AF48" s="47" t="s">
        <v>60</v>
      </c>
      <c r="AG48" s="47"/>
      <c r="AH48" s="47"/>
      <c r="AI48" s="51">
        <f>(AI46/(O47*AI12*(O42+1)*100*O13*AI13))*SQRT((AI9+273.15)*AI11/O11)</f>
        <v>386.47223265382473</v>
      </c>
      <c r="AJ48" s="52"/>
      <c r="AK48" s="52"/>
      <c r="AL48" s="52"/>
      <c r="AM48" s="52"/>
      <c r="AN48" s="52"/>
      <c r="AO48" s="52"/>
      <c r="AP48" s="53"/>
      <c r="AQ48" s="16"/>
    </row>
    <row r="49" spans="2:43" ht="12" customHeight="1" x14ac:dyDescent="0.25">
      <c r="B49" s="14">
        <f t="shared" si="0"/>
        <v>42</v>
      </c>
      <c r="C49" s="45" t="s">
        <v>55</v>
      </c>
      <c r="D49" s="46"/>
      <c r="E49" s="46"/>
      <c r="F49" s="46"/>
      <c r="G49" s="46"/>
      <c r="H49" s="46"/>
      <c r="I49" s="46"/>
      <c r="J49" s="46"/>
      <c r="K49" s="46"/>
      <c r="L49" s="47" t="s">
        <v>60</v>
      </c>
      <c r="M49" s="47"/>
      <c r="N49" s="47"/>
      <c r="O49" s="48">
        <f>(17.9*AI46/(AI49*AI12*AI13))*(((AI9+273.15)*AI11)/(O11*(O9+1)*100*(O9-O15)*100))^0.5</f>
        <v>651.76245203959024</v>
      </c>
      <c r="P49" s="49"/>
      <c r="Q49" s="49"/>
      <c r="R49" s="49"/>
      <c r="S49" s="49"/>
      <c r="T49" s="49"/>
      <c r="U49" s="49"/>
      <c r="V49" s="50"/>
      <c r="W49" s="45" t="s">
        <v>54</v>
      </c>
      <c r="X49" s="46"/>
      <c r="Y49" s="46"/>
      <c r="Z49" s="46"/>
      <c r="AA49" s="46"/>
      <c r="AB49" s="46"/>
      <c r="AC49" s="46"/>
      <c r="AD49" s="46"/>
      <c r="AE49" s="46"/>
      <c r="AF49" s="47"/>
      <c r="AG49" s="47"/>
      <c r="AH49" s="47"/>
      <c r="AI49" s="51">
        <f>((O12/(O12-1)*O48^(2/O12))*(1-O48^((O12-1)/O12))/(1-O48))^0.5</f>
        <v>0.3672506378330968</v>
      </c>
      <c r="AJ49" s="52"/>
      <c r="AK49" s="52"/>
      <c r="AL49" s="52"/>
      <c r="AM49" s="52"/>
      <c r="AN49" s="52"/>
      <c r="AO49" s="52"/>
      <c r="AP49" s="53"/>
      <c r="AQ49" s="16"/>
    </row>
    <row r="50" spans="2:43" ht="12" customHeight="1" x14ac:dyDescent="0.25">
      <c r="B50" s="14">
        <f t="shared" si="0"/>
        <v>43</v>
      </c>
      <c r="C50" s="45"/>
      <c r="D50" s="46"/>
      <c r="E50" s="46"/>
      <c r="F50" s="46"/>
      <c r="G50" s="46"/>
      <c r="H50" s="46"/>
      <c r="I50" s="46"/>
      <c r="J50" s="46"/>
      <c r="K50" s="46"/>
      <c r="L50" s="47"/>
      <c r="M50" s="47"/>
      <c r="N50" s="47"/>
      <c r="O50" s="48"/>
      <c r="P50" s="49"/>
      <c r="Q50" s="49"/>
      <c r="R50" s="49"/>
      <c r="S50" s="49"/>
      <c r="T50" s="49"/>
      <c r="U50" s="49"/>
      <c r="V50" s="50"/>
      <c r="W50" s="45"/>
      <c r="X50" s="46"/>
      <c r="Y50" s="46"/>
      <c r="Z50" s="46"/>
      <c r="AA50" s="46"/>
      <c r="AB50" s="46"/>
      <c r="AC50" s="46"/>
      <c r="AD50" s="46"/>
      <c r="AE50" s="46"/>
      <c r="AF50" s="47"/>
      <c r="AG50" s="47"/>
      <c r="AH50" s="47"/>
      <c r="AI50" s="51"/>
      <c r="AJ50" s="52"/>
      <c r="AK50" s="52"/>
      <c r="AL50" s="52"/>
      <c r="AM50" s="52"/>
      <c r="AN50" s="52"/>
      <c r="AO50" s="52"/>
      <c r="AP50" s="53"/>
      <c r="AQ50" s="16"/>
    </row>
    <row r="51" spans="2:43" ht="12" customHeight="1" thickBot="1" x14ac:dyDescent="0.3">
      <c r="B51" s="14">
        <f t="shared" si="0"/>
        <v>44</v>
      </c>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6"/>
    </row>
    <row r="52" spans="2:43" ht="12" customHeight="1" x14ac:dyDescent="0.25">
      <c r="B52" s="14">
        <f t="shared" si="0"/>
        <v>45</v>
      </c>
      <c r="C52" s="67" t="s">
        <v>57</v>
      </c>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9"/>
      <c r="AQ52" s="16"/>
    </row>
    <row r="53" spans="2:43" ht="12" customHeight="1" x14ac:dyDescent="0.25">
      <c r="B53" s="14">
        <f t="shared" si="0"/>
        <v>46</v>
      </c>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2"/>
      <c r="AQ53" s="16"/>
    </row>
    <row r="54" spans="2:43" ht="12" customHeight="1" x14ac:dyDescent="0.25">
      <c r="B54" s="14">
        <f t="shared" si="0"/>
        <v>47</v>
      </c>
      <c r="C54" s="77" t="s">
        <v>44</v>
      </c>
      <c r="D54" s="78"/>
      <c r="E54" s="78"/>
      <c r="F54" s="78"/>
      <c r="G54" s="78"/>
      <c r="H54" s="78"/>
      <c r="I54" s="78"/>
      <c r="J54" s="78"/>
      <c r="K54" s="78"/>
      <c r="L54" s="54" t="s">
        <v>45</v>
      </c>
      <c r="M54" s="54"/>
      <c r="N54" s="54"/>
      <c r="O54" s="55">
        <f>O45</f>
        <v>1118340.4261177508</v>
      </c>
      <c r="P54" s="56"/>
      <c r="Q54" s="56"/>
      <c r="R54" s="56"/>
      <c r="S54" s="56"/>
      <c r="T54" s="56"/>
      <c r="U54" s="56"/>
      <c r="V54" s="57"/>
      <c r="W54" s="73" t="s">
        <v>58</v>
      </c>
      <c r="X54" s="74"/>
      <c r="Y54" s="74"/>
      <c r="Z54" s="74"/>
      <c r="AA54" s="74"/>
      <c r="AB54" s="74"/>
      <c r="AC54" s="74"/>
      <c r="AD54" s="74"/>
      <c r="AE54" s="74"/>
      <c r="AF54" s="54" t="s">
        <v>62</v>
      </c>
      <c r="AG54" s="54"/>
      <c r="AH54" s="54"/>
      <c r="AI54" s="55">
        <f>IF(AI47="YES",AI48,O49)</f>
        <v>386.47223265382473</v>
      </c>
      <c r="AJ54" s="56"/>
      <c r="AK54" s="56"/>
      <c r="AL54" s="56"/>
      <c r="AM54" s="56"/>
      <c r="AN54" s="56"/>
      <c r="AO54" s="56"/>
      <c r="AP54" s="57"/>
      <c r="AQ54" s="16"/>
    </row>
    <row r="55" spans="2:43" ht="12" customHeight="1" x14ac:dyDescent="0.25">
      <c r="B55" s="14">
        <f t="shared" si="0"/>
        <v>48</v>
      </c>
      <c r="C55" s="58" t="s">
        <v>39</v>
      </c>
      <c r="D55" s="59"/>
      <c r="E55" s="59"/>
      <c r="F55" s="59"/>
      <c r="G55" s="59"/>
      <c r="H55" s="59"/>
      <c r="I55" s="59"/>
      <c r="J55" s="59"/>
      <c r="K55" s="59"/>
      <c r="L55" s="60" t="s">
        <v>61</v>
      </c>
      <c r="M55" s="60"/>
      <c r="N55" s="60"/>
      <c r="O55" s="61">
        <f>AI45</f>
        <v>63.585835308657408</v>
      </c>
      <c r="P55" s="62"/>
      <c r="Q55" s="62"/>
      <c r="R55" s="62"/>
      <c r="S55" s="62"/>
      <c r="T55" s="62"/>
      <c r="U55" s="62"/>
      <c r="V55" s="63"/>
      <c r="W55" s="75"/>
      <c r="X55" s="76"/>
      <c r="Y55" s="76"/>
      <c r="Z55" s="76"/>
      <c r="AA55" s="76"/>
      <c r="AB55" s="76"/>
      <c r="AC55" s="76"/>
      <c r="AD55" s="76"/>
      <c r="AE55" s="76"/>
      <c r="AF55" s="60" t="s">
        <v>76</v>
      </c>
      <c r="AG55" s="60"/>
      <c r="AH55" s="60"/>
      <c r="AI55" s="64">
        <f>AI54*0.0015500031</f>
        <v>0.59903315867734952</v>
      </c>
      <c r="AJ55" s="65"/>
      <c r="AK55" s="65"/>
      <c r="AL55" s="65"/>
      <c r="AM55" s="65"/>
      <c r="AN55" s="65"/>
      <c r="AO55" s="65"/>
      <c r="AP55" s="66"/>
      <c r="AQ55" s="16"/>
    </row>
    <row r="56" spans="2:43" ht="12" customHeight="1" x14ac:dyDescent="0.25">
      <c r="B56" s="14">
        <f t="shared" si="0"/>
        <v>49</v>
      </c>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6"/>
    </row>
    <row r="57" spans="2:43" ht="12" customHeight="1" x14ac:dyDescent="0.25">
      <c r="B57" s="14">
        <f t="shared" si="0"/>
        <v>50</v>
      </c>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6"/>
    </row>
    <row r="58" spans="2:43" ht="12" customHeight="1" x14ac:dyDescent="0.25">
      <c r="B58" s="14">
        <f t="shared" si="0"/>
        <v>51</v>
      </c>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c r="AC58" s="17"/>
      <c r="AD58" s="17"/>
      <c r="AE58" s="17"/>
      <c r="AF58" s="17"/>
      <c r="AG58" s="17"/>
      <c r="AH58" s="17"/>
      <c r="AI58" s="17"/>
      <c r="AJ58" s="17"/>
      <c r="AK58" s="17"/>
      <c r="AL58" s="17"/>
      <c r="AM58" s="17"/>
      <c r="AN58" s="17"/>
      <c r="AO58" s="17"/>
      <c r="AP58" s="17"/>
      <c r="AQ58" s="16"/>
    </row>
    <row r="59" spans="2:43" ht="12" customHeight="1" x14ac:dyDescent="0.25">
      <c r="B59" s="14">
        <f t="shared" si="0"/>
        <v>52</v>
      </c>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c r="AC59" s="17"/>
      <c r="AD59" s="17"/>
      <c r="AE59" s="17"/>
      <c r="AF59" s="17"/>
      <c r="AG59" s="17"/>
      <c r="AH59" s="17"/>
      <c r="AI59" s="17"/>
      <c r="AJ59" s="17"/>
      <c r="AK59" s="17"/>
      <c r="AL59" s="17"/>
      <c r="AM59" s="17"/>
      <c r="AN59" s="17"/>
      <c r="AO59" s="17"/>
      <c r="AP59" s="17"/>
      <c r="AQ59" s="16"/>
    </row>
    <row r="60" spans="2:43" ht="12" customHeight="1" x14ac:dyDescent="0.25">
      <c r="B60" s="14">
        <f>B59+1</f>
        <v>53</v>
      </c>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c r="AC60" s="17"/>
      <c r="AD60" s="17"/>
      <c r="AE60" s="17"/>
      <c r="AF60" s="17"/>
      <c r="AG60" s="17"/>
      <c r="AH60" s="17"/>
      <c r="AI60" s="17"/>
      <c r="AJ60" s="17"/>
      <c r="AK60" s="17"/>
      <c r="AL60" s="17"/>
      <c r="AM60" s="17"/>
      <c r="AN60" s="17"/>
      <c r="AO60" s="17"/>
      <c r="AP60" s="17"/>
      <c r="AQ60" s="16"/>
    </row>
    <row r="61" spans="2:43" ht="12" customHeight="1" x14ac:dyDescent="0.25">
      <c r="B61" s="14">
        <f>B60+1</f>
        <v>54</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c r="AI61" s="17"/>
      <c r="AJ61" s="17"/>
      <c r="AK61" s="17"/>
      <c r="AL61" s="17"/>
      <c r="AM61" s="17"/>
      <c r="AN61" s="17"/>
      <c r="AO61" s="17"/>
      <c r="AP61" s="17"/>
      <c r="AQ61" s="16"/>
    </row>
    <row r="62" spans="2:43" ht="12" customHeight="1" x14ac:dyDescent="0.25">
      <c r="B62" s="14">
        <f t="shared" si="0"/>
        <v>55</v>
      </c>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6"/>
    </row>
    <row r="63" spans="2:43" ht="12" customHeight="1" x14ac:dyDescent="0.25">
      <c r="B63" s="14">
        <f t="shared" si="0"/>
        <v>56</v>
      </c>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6"/>
    </row>
    <row r="64" spans="2:43" ht="12" customHeight="1" x14ac:dyDescent="0.25">
      <c r="B64" s="14">
        <f t="shared" si="0"/>
        <v>57</v>
      </c>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6"/>
    </row>
    <row r="65" spans="2:43" ht="12" customHeight="1" x14ac:dyDescent="0.25">
      <c r="B65" s="14">
        <f t="shared" si="0"/>
        <v>58</v>
      </c>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6"/>
    </row>
    <row r="66" spans="2:43" ht="12" customHeight="1" x14ac:dyDescent="0.25">
      <c r="B66" s="14">
        <f t="shared" si="0"/>
        <v>59</v>
      </c>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6"/>
    </row>
    <row r="67" spans="2:43" ht="12" customHeight="1" x14ac:dyDescent="0.25">
      <c r="B67" s="14">
        <f t="shared" si="0"/>
        <v>60</v>
      </c>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6"/>
    </row>
    <row r="68" spans="2:43" ht="12" customHeight="1" x14ac:dyDescent="0.25">
      <c r="B68" s="14">
        <f>B67+1</f>
        <v>61</v>
      </c>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6"/>
    </row>
    <row r="69" spans="2:43" ht="12" customHeight="1" x14ac:dyDescent="0.25">
      <c r="B69" s="18">
        <f>B68+1</f>
        <v>62</v>
      </c>
      <c r="C69" s="42"/>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4"/>
      <c r="AQ69" s="19"/>
    </row>
    <row r="70" spans="2:43" ht="12" customHeight="1" thickBot="1" x14ac:dyDescent="0.3">
      <c r="B70" s="143" t="s">
        <v>98</v>
      </c>
      <c r="C70" s="144"/>
      <c r="D70" s="144"/>
      <c r="E70" s="144"/>
      <c r="F70" s="144"/>
      <c r="G70" s="144"/>
      <c r="H70" s="144"/>
      <c r="I70" s="144"/>
      <c r="J70" s="144"/>
      <c r="K70" s="144"/>
      <c r="L70" s="144"/>
      <c r="M70" s="144"/>
      <c r="N70" s="144"/>
      <c r="O70" s="144"/>
      <c r="P70" s="144"/>
      <c r="Q70" s="144"/>
      <c r="R70" s="144"/>
      <c r="S70" s="144"/>
      <c r="T70" s="144"/>
      <c r="U70" s="144"/>
      <c r="V70" s="144"/>
      <c r="W70" s="144"/>
      <c r="X70" s="144"/>
      <c r="Y70" s="144"/>
      <c r="Z70" s="144"/>
      <c r="AA70" s="144"/>
      <c r="AB70" s="144"/>
      <c r="AC70" s="144"/>
      <c r="AD70" s="144"/>
      <c r="AE70" s="144"/>
      <c r="AF70" s="144"/>
      <c r="AG70" s="144"/>
      <c r="AH70" s="144"/>
      <c r="AI70" s="144"/>
      <c r="AJ70" s="144"/>
      <c r="AK70" s="144"/>
      <c r="AL70" s="144"/>
      <c r="AM70" s="144"/>
      <c r="AN70" s="144"/>
      <c r="AO70" s="144"/>
      <c r="AP70" s="144"/>
      <c r="AQ70" s="145"/>
    </row>
    <row r="71" spans="2:43" ht="12" customHeight="1" x14ac:dyDescent="0.25"/>
  </sheetData>
  <mergeCells count="141">
    <mergeCell ref="B70:AQ70"/>
    <mergeCell ref="AF55:AH55"/>
    <mergeCell ref="AI55:AP55"/>
    <mergeCell ref="C69:AP69"/>
    <mergeCell ref="C52:AP53"/>
    <mergeCell ref="C54:K54"/>
    <mergeCell ref="L54:N54"/>
    <mergeCell ref="O54:V54"/>
    <mergeCell ref="W54:AE55"/>
    <mergeCell ref="AF54:AH54"/>
    <mergeCell ref="AI54:AP54"/>
    <mergeCell ref="C55:K55"/>
    <mergeCell ref="L55:N55"/>
    <mergeCell ref="O55:V55"/>
    <mergeCell ref="C49:K49"/>
    <mergeCell ref="L49:N49"/>
    <mergeCell ref="O49:V49"/>
    <mergeCell ref="W50:AE50"/>
    <mergeCell ref="AF50:AH50"/>
    <mergeCell ref="AI50:AP50"/>
    <mergeCell ref="C48:K48"/>
    <mergeCell ref="L48:N48"/>
    <mergeCell ref="O48:V48"/>
    <mergeCell ref="W49:AE49"/>
    <mergeCell ref="AF49:AH49"/>
    <mergeCell ref="AI49:AP49"/>
    <mergeCell ref="C50:K50"/>
    <mergeCell ref="L50:N50"/>
    <mergeCell ref="O50:V50"/>
    <mergeCell ref="C47:K47"/>
    <mergeCell ref="L47:N47"/>
    <mergeCell ref="O47:V47"/>
    <mergeCell ref="W48:AE48"/>
    <mergeCell ref="AF48:AH48"/>
    <mergeCell ref="AI48:AP48"/>
    <mergeCell ref="C46:K46"/>
    <mergeCell ref="L46:N46"/>
    <mergeCell ref="O46:V46"/>
    <mergeCell ref="W47:AE47"/>
    <mergeCell ref="AF47:AH47"/>
    <mergeCell ref="AI47:AP47"/>
    <mergeCell ref="W44:AE44"/>
    <mergeCell ref="AF44:AH44"/>
    <mergeCell ref="C45:K45"/>
    <mergeCell ref="L45:N45"/>
    <mergeCell ref="O45:V45"/>
    <mergeCell ref="W46:AE46"/>
    <mergeCell ref="AF46:AH46"/>
    <mergeCell ref="AI46:AP46"/>
    <mergeCell ref="AI44:AP44"/>
    <mergeCell ref="C44:K44"/>
    <mergeCell ref="L44:N44"/>
    <mergeCell ref="O44:V44"/>
    <mergeCell ref="W45:AE45"/>
    <mergeCell ref="AF45:AH45"/>
    <mergeCell ref="AI45:AP45"/>
    <mergeCell ref="U22:V22"/>
    <mergeCell ref="O28:P28"/>
    <mergeCell ref="U28:V28"/>
    <mergeCell ref="J36:K36"/>
    <mergeCell ref="C41:AP41"/>
    <mergeCell ref="C42:K42"/>
    <mergeCell ref="L42:N42"/>
    <mergeCell ref="O42:V42"/>
    <mergeCell ref="W42:AE43"/>
    <mergeCell ref="AF42:AH43"/>
    <mergeCell ref="T30:U30"/>
    <mergeCell ref="Y28:Z28"/>
    <mergeCell ref="AI42:AP42"/>
    <mergeCell ref="AI43:AP43"/>
    <mergeCell ref="C43:K43"/>
    <mergeCell ref="L43:N43"/>
    <mergeCell ref="O43:V43"/>
    <mergeCell ref="C19:K19"/>
    <mergeCell ref="L19:N19"/>
    <mergeCell ref="O19:V19"/>
    <mergeCell ref="W18:AE18"/>
    <mergeCell ref="AF18:AH18"/>
    <mergeCell ref="AI18:AP18"/>
    <mergeCell ref="C18:K18"/>
    <mergeCell ref="L18:N18"/>
    <mergeCell ref="O18:V18"/>
    <mergeCell ref="C15:K15"/>
    <mergeCell ref="L15:N15"/>
    <mergeCell ref="O15:V15"/>
    <mergeCell ref="C16:AP16"/>
    <mergeCell ref="C17:K17"/>
    <mergeCell ref="L17:N17"/>
    <mergeCell ref="O17:V17"/>
    <mergeCell ref="W17:AE17"/>
    <mergeCell ref="AF17:AH17"/>
    <mergeCell ref="AI17:AP17"/>
    <mergeCell ref="C14:K14"/>
    <mergeCell ref="L14:N14"/>
    <mergeCell ref="O14:V14"/>
    <mergeCell ref="W14:AE14"/>
    <mergeCell ref="AF14:AH14"/>
    <mergeCell ref="AI14:AP14"/>
    <mergeCell ref="C13:K13"/>
    <mergeCell ref="L13:N13"/>
    <mergeCell ref="O13:V13"/>
    <mergeCell ref="W13:AE13"/>
    <mergeCell ref="AF13:AH13"/>
    <mergeCell ref="AI13:AP13"/>
    <mergeCell ref="C12:K12"/>
    <mergeCell ref="L12:N12"/>
    <mergeCell ref="O12:V12"/>
    <mergeCell ref="W12:AE12"/>
    <mergeCell ref="AF12:AH12"/>
    <mergeCell ref="AI12:AP12"/>
    <mergeCell ref="C11:K11"/>
    <mergeCell ref="L11:N11"/>
    <mergeCell ref="O11:V11"/>
    <mergeCell ref="W11:AE11"/>
    <mergeCell ref="AF11:AH11"/>
    <mergeCell ref="AI11:AP11"/>
    <mergeCell ref="C10:K10"/>
    <mergeCell ref="L10:N10"/>
    <mergeCell ref="O10:V10"/>
    <mergeCell ref="W10:AE10"/>
    <mergeCell ref="AF10:AH10"/>
    <mergeCell ref="AI10:AP10"/>
    <mergeCell ref="C8:AP8"/>
    <mergeCell ref="C9:K9"/>
    <mergeCell ref="L9:N9"/>
    <mergeCell ref="O9:V9"/>
    <mergeCell ref="W9:AE9"/>
    <mergeCell ref="AF9:AH9"/>
    <mergeCell ref="AI9:AP9"/>
    <mergeCell ref="U4:W5"/>
    <mergeCell ref="X4:AE5"/>
    <mergeCell ref="AK5:AL5"/>
    <mergeCell ref="AP5:AQ5"/>
    <mergeCell ref="B6:AH7"/>
    <mergeCell ref="AI6:AQ7"/>
    <mergeCell ref="U2:W3"/>
    <mergeCell ref="X2:AE3"/>
    <mergeCell ref="AF2:AI2"/>
    <mergeCell ref="AJ2:AQ2"/>
    <mergeCell ref="AF3:AI3"/>
    <mergeCell ref="AJ3:AQ3"/>
  </mergeCells>
  <dataValidations disablePrompts="1" count="1">
    <dataValidation type="list" allowBlank="1" showInputMessage="1" showErrorMessage="1" sqref="AI14:AP14" xr:uid="{FB1834FE-3329-4B22-8560-AD42F84CA660}">
      <formula1>"YES,NO"</formula1>
    </dataValidation>
  </dataValidations>
  <pageMargins left="0" right="0" top="0.19685039370078741" bottom="0.19685039370078741"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F7110-991C-467D-899A-02A35D9B6342}">
  <dimension ref="A2:F31"/>
  <sheetViews>
    <sheetView workbookViewId="0">
      <selection activeCell="H13" sqref="H13"/>
    </sheetView>
  </sheetViews>
  <sheetFormatPr defaultRowHeight="15" x14ac:dyDescent="0.25"/>
  <cols>
    <col min="1" max="16384" width="9.140625" style="17"/>
  </cols>
  <sheetData>
    <row r="2" spans="1:1" x14ac:dyDescent="0.25">
      <c r="A2" s="37" t="s">
        <v>68</v>
      </c>
    </row>
    <row r="3" spans="1:1" x14ac:dyDescent="0.25">
      <c r="A3" s="17" t="s">
        <v>94</v>
      </c>
    </row>
    <row r="4" spans="1:1" x14ac:dyDescent="0.25">
      <c r="A4" s="17" t="s">
        <v>69</v>
      </c>
    </row>
    <row r="5" spans="1:1" x14ac:dyDescent="0.25">
      <c r="A5" s="17" t="s">
        <v>70</v>
      </c>
    </row>
    <row r="6" spans="1:1" x14ac:dyDescent="0.25">
      <c r="A6" s="17" t="s">
        <v>71</v>
      </c>
    </row>
    <row r="7" spans="1:1" x14ac:dyDescent="0.25">
      <c r="A7" s="17" t="s">
        <v>72</v>
      </c>
    </row>
    <row r="8" spans="1:1" x14ac:dyDescent="0.25">
      <c r="A8" s="17" t="s">
        <v>75</v>
      </c>
    </row>
    <row r="10" spans="1:1" x14ac:dyDescent="0.25">
      <c r="A10" s="37" t="s">
        <v>77</v>
      </c>
    </row>
    <row r="11" spans="1:1" x14ac:dyDescent="0.25">
      <c r="A11" s="39" t="s">
        <v>78</v>
      </c>
    </row>
    <row r="12" spans="1:1" x14ac:dyDescent="0.25">
      <c r="A12" s="39" t="s">
        <v>79</v>
      </c>
    </row>
    <row r="13" spans="1:1" x14ac:dyDescent="0.25">
      <c r="A13" s="39" t="s">
        <v>91</v>
      </c>
    </row>
    <row r="14" spans="1:1" x14ac:dyDescent="0.25">
      <c r="A14" s="39" t="s">
        <v>92</v>
      </c>
    </row>
    <row r="15" spans="1:1" x14ac:dyDescent="0.25">
      <c r="A15" s="39" t="s">
        <v>93</v>
      </c>
    </row>
    <row r="16" spans="1:1" x14ac:dyDescent="0.25">
      <c r="A16" s="17" t="s">
        <v>99</v>
      </c>
    </row>
    <row r="17" spans="1:6" x14ac:dyDescent="0.25">
      <c r="A17" s="17" t="s">
        <v>95</v>
      </c>
    </row>
    <row r="18" spans="1:6" x14ac:dyDescent="0.25">
      <c r="A18" s="17" t="s">
        <v>96</v>
      </c>
    </row>
    <row r="19" spans="1:6" x14ac:dyDescent="0.25">
      <c r="A19" s="17" t="s">
        <v>97</v>
      </c>
    </row>
    <row r="21" spans="1:6" x14ac:dyDescent="0.25">
      <c r="A21" s="37" t="s">
        <v>80</v>
      </c>
    </row>
    <row r="22" spans="1:6" x14ac:dyDescent="0.25">
      <c r="A22" s="17" t="s">
        <v>73</v>
      </c>
      <c r="E22" s="38"/>
      <c r="F22" s="17" t="s">
        <v>74</v>
      </c>
    </row>
    <row r="23" spans="1:6" x14ac:dyDescent="0.25">
      <c r="A23" s="17" t="s">
        <v>81</v>
      </c>
      <c r="B23" s="41"/>
      <c r="C23" s="17" t="s">
        <v>82</v>
      </c>
    </row>
    <row r="24" spans="1:6" x14ac:dyDescent="0.25">
      <c r="A24" s="17" t="s">
        <v>81</v>
      </c>
      <c r="B24" s="40"/>
      <c r="C24" s="17" t="s">
        <v>83</v>
      </c>
    </row>
    <row r="25" spans="1:6" x14ac:dyDescent="0.25">
      <c r="A25" s="17" t="s">
        <v>84</v>
      </c>
    </row>
    <row r="27" spans="1:6" x14ac:dyDescent="0.25">
      <c r="A27" s="17" t="s">
        <v>85</v>
      </c>
      <c r="B27" s="38"/>
      <c r="C27" s="17" t="s">
        <v>86</v>
      </c>
    </row>
    <row r="28" spans="1:6" x14ac:dyDescent="0.25">
      <c r="A28" s="17" t="s">
        <v>88</v>
      </c>
    </row>
    <row r="29" spans="1:6" x14ac:dyDescent="0.25">
      <c r="A29" s="17" t="s">
        <v>87</v>
      </c>
    </row>
    <row r="30" spans="1:6" x14ac:dyDescent="0.25">
      <c r="A30" s="17" t="s">
        <v>89</v>
      </c>
    </row>
    <row r="31" spans="1:6" x14ac:dyDescent="0.25">
      <c r="A31" s="17" t="s">
        <v>90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Horizontal Vessel</vt:lpstr>
      <vt:lpstr>Horizontal Vessel with boot</vt:lpstr>
      <vt:lpstr>Vertical Vessel</vt:lpstr>
      <vt:lpstr>GUIDE AND LICENCE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2022-11-27T16:48:37Z</dcterms:created>
  <dcterms:modified xsi:type="dcterms:W3CDTF">2022-11-27T16:48:42Z</dcterms:modified>
</cp:coreProperties>
</file>